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omments6.xml" ContentType="application/vnd.openxmlformats-officedocument.spreadsheetml.comments+xml"/>
  <Override PartName="/xl/drawings/drawing8.xml" ContentType="application/vnd.openxmlformats-officedocument.drawing+xml"/>
  <Override PartName="/xl/comments7.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65" yWindow="-120" windowWidth="15480" windowHeight="8550" firstSheet="6" activeTab="6"/>
  </bookViews>
  <sheets>
    <sheet name="CONSOLIDADO" sheetId="2" r:id="rId1"/>
    <sheet name="SERVICIOS PERSONALES" sheetId="31" r:id="rId2"/>
    <sheet name="SERVICIOS ÁEREOS y viaticos " sheetId="7" r:id="rId3"/>
    <sheet name="MAQ ESP IMPRESORAS-COPIADORAS" sheetId="17" r:id="rId4"/>
    <sheet name="HARDWARE,SOFTWARE Y ACCESOR" sheetId="25" r:id="rId5"/>
    <sheet name="EQUIPOS TERM. COMUNICACIÓN" sheetId="24" r:id="rId6"/>
    <sheet name="MUEBLES DE OFICINA" sheetId="27" r:id="rId7"/>
    <sheet name="ACCESORIOS OFICINA" sheetId="18" r:id="rId8"/>
    <sheet name="SUMINISTROS DE OFICINA" sheetId="28" r:id="rId9"/>
    <sheet name="APARATOS Y ACCESORIOS OFICINA" sheetId="29" r:id="rId10"/>
    <sheet name="ELEMENTOS INSTITUCIONALES" sheetId="30" r:id="rId11"/>
    <sheet name="Hoja1" sheetId="21" state="hidden" r:id="rId12"/>
  </sheets>
  <externalReferences>
    <externalReference r:id="rId13"/>
    <externalReference r:id="rId14"/>
    <externalReference r:id="rId15"/>
    <externalReference r:id="rId16"/>
    <externalReference r:id="rId17"/>
    <externalReference r:id="rId18"/>
  </externalReferences>
  <definedNames>
    <definedName name="_xlnm._FilterDatabase" localSheetId="9" hidden="1">'APARATOS Y ACCESORIOS OFICINA'!$C$12:$M$24</definedName>
    <definedName name="_xlnm.Print_Area" localSheetId="7">'ACCESORIOS OFICINA'!$A$1:$M$11</definedName>
    <definedName name="_xlnm.Print_Area" localSheetId="9">'APARATOS Y ACCESORIOS OFICINA'!$A$1:$N$24</definedName>
    <definedName name="_xlnm.Print_Area" localSheetId="0">CONSOLIDADO!$A$1:$K$21</definedName>
    <definedName name="_xlnm.Print_Area" localSheetId="10">'ELEMENTOS INSTITUCIONALES'!$A$1:$N$13</definedName>
    <definedName name="_xlnm.Print_Area" localSheetId="5">'EQUIPOS TERM. COMUNICACIÓN'!$A$1:$M$11</definedName>
    <definedName name="_xlnm.Print_Area" localSheetId="4">'HARDWARE,SOFTWARE Y ACCESOR'!$A$1:$M$12</definedName>
    <definedName name="_xlnm.Print_Area" localSheetId="3">'MAQ ESP IMPRESORAS-COPIADORAS'!$A$1:$L$10</definedName>
    <definedName name="_xlnm.Print_Area" localSheetId="6">'MUEBLES DE OFICINA'!$A$1:$M$12</definedName>
    <definedName name="_xlnm.Print_Area" localSheetId="8">'SUMINISTROS DE OFICINA'!$A$1:$N$68</definedName>
    <definedName name="_xlnm.Print_Titles" localSheetId="10">'ELEMENTOS INSTITUCIONALES'!$1:$11</definedName>
    <definedName name="_xlnm.Print_Titles" localSheetId="8">'SUMINISTROS DE OFICINA'!$1:$11</definedName>
  </definedNames>
  <calcPr calcId="145621" fullCalcOnLoad="1"/>
</workbook>
</file>

<file path=xl/calcChain.xml><?xml version="1.0" encoding="utf-8"?>
<calcChain xmlns="http://schemas.openxmlformats.org/spreadsheetml/2006/main">
  <c r="H14" i="2" l="1"/>
  <c r="M13" i="30"/>
  <c r="M19" i="29"/>
  <c r="N19" i="29"/>
  <c r="N60" i="28"/>
  <c r="N61" i="28"/>
  <c r="N62" i="28"/>
  <c r="N63" i="28"/>
  <c r="N64" i="28"/>
  <c r="M18" i="29"/>
  <c r="N18" i="29"/>
  <c r="M13" i="29"/>
  <c r="M24" i="29"/>
  <c r="N13" i="29"/>
  <c r="K13" i="29"/>
  <c r="I13" i="29"/>
  <c r="J7" i="31"/>
  <c r="J16" i="31"/>
  <c r="J8" i="31"/>
  <c r="J9" i="31"/>
  <c r="J11" i="31"/>
  <c r="J12" i="31"/>
  <c r="J13" i="31"/>
  <c r="I16" i="31"/>
  <c r="I10" i="7"/>
  <c r="I9" i="7"/>
  <c r="I11" i="7"/>
  <c r="H9" i="2"/>
  <c r="M13" i="28"/>
  <c r="N13" i="28"/>
  <c r="M19" i="28"/>
  <c r="N19" i="28"/>
  <c r="M20" i="28"/>
  <c r="N20" i="28"/>
  <c r="M21" i="28"/>
  <c r="N21" i="28"/>
  <c r="M22" i="28"/>
  <c r="N22" i="28"/>
  <c r="M23" i="28"/>
  <c r="N23" i="28"/>
  <c r="M24" i="28"/>
  <c r="N24" i="28"/>
  <c r="M25" i="28"/>
  <c r="N25" i="28"/>
  <c r="M26" i="28"/>
  <c r="N26" i="28"/>
  <c r="M29" i="28"/>
  <c r="N29" i="28"/>
  <c r="M31" i="28"/>
  <c r="N31" i="28"/>
  <c r="M32" i="28"/>
  <c r="N32" i="28"/>
  <c r="M40" i="28"/>
  <c r="N40" i="28"/>
  <c r="M42" i="28"/>
  <c r="N42" i="28"/>
  <c r="M43" i="28"/>
  <c r="N43" i="28"/>
  <c r="M44" i="28"/>
  <c r="N44" i="28"/>
  <c r="M45" i="28"/>
  <c r="N45" i="28"/>
  <c r="M46" i="28"/>
  <c r="N46" i="28"/>
  <c r="M47" i="28"/>
  <c r="N47" i="28"/>
  <c r="M48" i="28"/>
  <c r="N48" i="28"/>
  <c r="M49" i="28"/>
  <c r="N49" i="28"/>
  <c r="M50" i="28"/>
  <c r="N50" i="28"/>
  <c r="M53" i="28"/>
  <c r="N53" i="28"/>
  <c r="M54" i="28"/>
  <c r="N54" i="28"/>
  <c r="M55" i="28"/>
  <c r="N55" i="28"/>
  <c r="M12" i="28"/>
  <c r="M68" i="28"/>
  <c r="N12" i="28"/>
  <c r="M14" i="28"/>
  <c r="N14" i="28"/>
  <c r="M15" i="28"/>
  <c r="N15" i="28"/>
  <c r="M16" i="28"/>
  <c r="N16" i="28"/>
  <c r="M17" i="28"/>
  <c r="N17" i="28"/>
  <c r="M18" i="28"/>
  <c r="N18" i="28"/>
  <c r="M27" i="28"/>
  <c r="N27" i="28"/>
  <c r="M28" i="28"/>
  <c r="N28" i="28"/>
  <c r="M30" i="28"/>
  <c r="N30" i="28"/>
  <c r="M33" i="28"/>
  <c r="N33" i="28"/>
  <c r="M34" i="28"/>
  <c r="N34" i="28"/>
  <c r="M35" i="28"/>
  <c r="N35" i="28"/>
  <c r="M36" i="28"/>
  <c r="N36" i="28"/>
  <c r="M37" i="28"/>
  <c r="N37" i="28"/>
  <c r="M38" i="28"/>
  <c r="N38" i="28"/>
  <c r="M39" i="28"/>
  <c r="N39" i="28"/>
  <c r="M41" i="28"/>
  <c r="N41" i="28"/>
  <c r="M51" i="28"/>
  <c r="N51" i="28"/>
  <c r="M52" i="28"/>
  <c r="N52" i="28"/>
  <c r="M56" i="28"/>
  <c r="N56" i="28"/>
  <c r="M57" i="28"/>
  <c r="N57" i="28"/>
  <c r="M58" i="28"/>
  <c r="N58" i="28"/>
  <c r="M59" i="28"/>
  <c r="N59" i="28"/>
  <c r="M65" i="28"/>
  <c r="N65" i="28"/>
  <c r="M66" i="28"/>
  <c r="N66" i="28"/>
  <c r="M67" i="28"/>
  <c r="N67" i="28"/>
  <c r="I9" i="27"/>
  <c r="J9" i="27"/>
  <c r="J12" i="27"/>
  <c r="H13" i="2"/>
  <c r="I10" i="27"/>
  <c r="J10" i="27"/>
  <c r="H11" i="18"/>
  <c r="H11" i="7"/>
  <c r="G9" i="2"/>
  <c r="J9" i="18"/>
  <c r="J11" i="18"/>
  <c r="H12" i="2"/>
  <c r="J10" i="18"/>
  <c r="N12" i="30"/>
  <c r="N13" i="30"/>
  <c r="M14" i="29"/>
  <c r="N14" i="29"/>
  <c r="M15" i="29"/>
  <c r="N15" i="29"/>
  <c r="M16" i="29"/>
  <c r="N16" i="29"/>
  <c r="M17" i="29"/>
  <c r="N17" i="29"/>
  <c r="M20" i="29"/>
  <c r="N20" i="29"/>
  <c r="M21" i="29"/>
  <c r="N21" i="29"/>
  <c r="M22" i="29"/>
  <c r="N22" i="29"/>
  <c r="M23" i="29"/>
  <c r="N23" i="29"/>
  <c r="L24" i="29"/>
  <c r="L68" i="28"/>
  <c r="K15" i="28"/>
  <c r="I15" i="28"/>
  <c r="G13" i="30"/>
  <c r="L13" i="30"/>
  <c r="I14" i="29"/>
  <c r="K14" i="29"/>
  <c r="I15" i="29"/>
  <c r="K15" i="29"/>
  <c r="I16" i="29"/>
  <c r="K16" i="29"/>
  <c r="I17" i="29"/>
  <c r="K17" i="29"/>
  <c r="I20" i="29"/>
  <c r="K20" i="29"/>
  <c r="I21" i="29"/>
  <c r="K21" i="29"/>
  <c r="I23" i="29"/>
  <c r="K23" i="29"/>
  <c r="G24" i="29"/>
  <c r="I16" i="28"/>
  <c r="K16" i="28"/>
  <c r="I17" i="28"/>
  <c r="I18" i="28"/>
  <c r="I19" i="28"/>
  <c r="K19" i="28"/>
  <c r="I20" i="28"/>
  <c r="K20" i="28"/>
  <c r="I21" i="28"/>
  <c r="K21" i="28"/>
  <c r="I23" i="28"/>
  <c r="K23" i="28"/>
  <c r="I24" i="28"/>
  <c r="K24" i="28"/>
  <c r="I25" i="28"/>
  <c r="K25" i="28"/>
  <c r="I26" i="28"/>
  <c r="K26" i="28"/>
  <c r="I27" i="28"/>
  <c r="K27" i="28"/>
  <c r="I28" i="28"/>
  <c r="K28" i="28"/>
  <c r="I29" i="28"/>
  <c r="K29" i="28"/>
  <c r="I31" i="28"/>
  <c r="K31" i="28"/>
  <c r="I32" i="28"/>
  <c r="K32" i="28"/>
  <c r="I33" i="28"/>
  <c r="K33" i="28"/>
  <c r="I34" i="28"/>
  <c r="K34" i="28"/>
  <c r="I35" i="28"/>
  <c r="K35" i="28"/>
  <c r="I36" i="28"/>
  <c r="K36" i="28"/>
  <c r="I37" i="28"/>
  <c r="K37" i="28"/>
  <c r="I39" i="28"/>
  <c r="K39" i="28"/>
  <c r="I44" i="28"/>
  <c r="K44" i="28"/>
  <c r="I45" i="28"/>
  <c r="K45" i="28"/>
  <c r="I46" i="28"/>
  <c r="K46" i="28"/>
  <c r="I47" i="28"/>
  <c r="K47" i="28"/>
  <c r="I48" i="28"/>
  <c r="K48" i="28"/>
  <c r="I50" i="28"/>
  <c r="K50" i="28"/>
  <c r="I56" i="28"/>
  <c r="K56" i="28"/>
  <c r="I58" i="28"/>
  <c r="K58" i="28"/>
  <c r="I65" i="28"/>
  <c r="K65" i="28"/>
  <c r="I66" i="28"/>
  <c r="K66" i="28"/>
  <c r="I67" i="28"/>
  <c r="K67" i="28"/>
  <c r="G68" i="28"/>
  <c r="J11" i="27"/>
  <c r="H12" i="27"/>
  <c r="G13" i="2"/>
  <c r="J11" i="25"/>
  <c r="J10" i="25"/>
  <c r="J9" i="25"/>
  <c r="I12" i="25"/>
  <c r="H12" i="25"/>
  <c r="G11" i="2"/>
  <c r="J12" i="25"/>
  <c r="H11" i="2"/>
  <c r="J10" i="24"/>
  <c r="J9" i="24"/>
  <c r="J11" i="24"/>
  <c r="H11" i="24"/>
  <c r="G12" i="2"/>
  <c r="H8" i="2"/>
  <c r="H16" i="2"/>
  <c r="G8" i="2"/>
  <c r="G40" i="21"/>
  <c r="E40" i="21"/>
  <c r="G39" i="21"/>
  <c r="E39" i="21"/>
  <c r="E38" i="21"/>
  <c r="E37" i="21"/>
  <c r="E36" i="21"/>
  <c r="E35" i="21"/>
  <c r="E34" i="21"/>
  <c r="E33" i="21"/>
  <c r="E32" i="21"/>
  <c r="E31" i="21"/>
  <c r="E30" i="21"/>
  <c r="G29" i="21"/>
  <c r="E29" i="21"/>
  <c r="E28" i="21"/>
  <c r="E27" i="21"/>
  <c r="E26" i="21"/>
  <c r="E25" i="21"/>
  <c r="E24" i="21"/>
  <c r="E23" i="21"/>
  <c r="E22" i="21"/>
  <c r="E21" i="21"/>
  <c r="E20" i="21"/>
  <c r="E19" i="21"/>
  <c r="E18" i="21"/>
  <c r="E17" i="21"/>
  <c r="E16" i="21"/>
  <c r="E15" i="21"/>
  <c r="E14" i="21"/>
  <c r="E13" i="21"/>
  <c r="E12" i="21"/>
  <c r="E11" i="21"/>
  <c r="E10" i="21"/>
  <c r="E9" i="21"/>
  <c r="E8" i="21"/>
  <c r="E7" i="21"/>
  <c r="E6" i="21"/>
  <c r="E5" i="21"/>
  <c r="E4" i="21"/>
  <c r="E3" i="21"/>
  <c r="I11" i="18"/>
  <c r="H10" i="17"/>
  <c r="G10" i="2"/>
  <c r="I10" i="17"/>
  <c r="H10" i="2"/>
  <c r="G14" i="2"/>
  <c r="N68" i="28"/>
  <c r="N24" i="29"/>
</calcChain>
</file>

<file path=xl/comments1.xml><?xml version="1.0" encoding="utf-8"?>
<comments xmlns="http://schemas.openxmlformats.org/spreadsheetml/2006/main">
  <authors>
    <author>lperez</author>
    <author>Agalvis</author>
  </authors>
  <commentList>
    <comment ref="E6" authorId="0">
      <text>
        <r>
          <rPr>
            <b/>
            <sz val="6"/>
            <color indexed="81"/>
            <rFont val="Tahoma"/>
            <family val="2"/>
          </rPr>
          <t xml:space="preserve">1  LICITACION NACIONAL
2 LICITACION INTERNACIONAL
3 CONTRATACION DIRECTA
4 CONTRATACION DIRECTA CON FORMALIDADES PLENAS
5 CONTRATACION DIRECTA SIN FORMALIDADES PLENAS
6 SELECCION ABREVIADA
7 CONCURSO DE MERITOS
</t>
        </r>
      </text>
    </comment>
    <comment ref="F6" authorId="1">
      <text>
        <r>
          <rPr>
            <b/>
            <sz val="7"/>
            <color indexed="81"/>
            <rFont val="Tahoma"/>
            <family val="2"/>
          </rPr>
          <t>1 = enero
2 = febrero
3 = marzo
4 = abril
5 = mayo
6 = junio
7 = julio
8 = agosto
9 = septiembre
10 = octubre
11 = noviembre
12 = diciembre</t>
        </r>
        <r>
          <rPr>
            <sz val="9"/>
            <color indexed="81"/>
            <rFont val="Tahoma"/>
            <family val="2"/>
          </rPr>
          <t xml:space="preserve">
</t>
        </r>
      </text>
    </comment>
    <comment ref="H6" authorId="1">
      <text>
        <r>
          <rPr>
            <b/>
            <sz val="9"/>
            <color indexed="81"/>
            <rFont val="Tahoma"/>
            <family val="2"/>
          </rPr>
          <t>INCLUIDO IVA</t>
        </r>
      </text>
    </comment>
  </commentList>
</comments>
</file>

<file path=xl/comments2.xml><?xml version="1.0" encoding="utf-8"?>
<comments xmlns="http://schemas.openxmlformats.org/spreadsheetml/2006/main">
  <authors>
    <author>lperez</author>
    <author>Agalvis</author>
  </authors>
  <commentList>
    <comment ref="G5" authorId="0">
      <text>
        <r>
          <rPr>
            <b/>
            <sz val="7"/>
            <color indexed="81"/>
            <rFont val="Tahoma"/>
            <family val="2"/>
          </rPr>
          <t>1  LICITACION NACIONAL
2 LICITACION INTERNACIONAL
3 CONTRATACION DIRECTA
4 CONTRATACION DIRECTA CON FORMALIDADES PLENAS
5 CONTRATACION DIRECTA SIN FORMALIDADES PLENAS
6 SELECCION ABREVIADA
7 CONCURSO DE MERITOS</t>
        </r>
      </text>
    </comment>
    <comment ref="H5" authorId="1">
      <text>
        <r>
          <rPr>
            <b/>
            <sz val="7"/>
            <color indexed="81"/>
            <rFont val="Tahoma"/>
            <family val="2"/>
          </rPr>
          <t>1 = enero
2 = febrero
3 = marzo
4 = abril
5 = mayo
6 = junio
7 = julio
8 = agosto
9 = septiembre
10 = octubre
11 = noviembre
12 = diciembre</t>
        </r>
        <r>
          <rPr>
            <sz val="9"/>
            <color indexed="81"/>
            <rFont val="Tahoma"/>
            <family val="2"/>
          </rPr>
          <t xml:space="preserve">
</t>
        </r>
      </text>
    </comment>
    <comment ref="J5" authorId="1">
      <text>
        <r>
          <rPr>
            <b/>
            <sz val="9"/>
            <color indexed="81"/>
            <rFont val="Tahoma"/>
            <family val="2"/>
          </rPr>
          <t>INCLUIDO IVA</t>
        </r>
      </text>
    </comment>
  </commentList>
</comments>
</file>

<file path=xl/comments3.xml><?xml version="1.0" encoding="utf-8"?>
<comments xmlns="http://schemas.openxmlformats.org/spreadsheetml/2006/main">
  <authors>
    <author>lperez</author>
    <author>Agalvis</author>
  </authors>
  <commentList>
    <comment ref="F7" authorId="0">
      <text>
        <r>
          <rPr>
            <b/>
            <sz val="7"/>
            <color indexed="81"/>
            <rFont val="Tahoma"/>
            <family val="2"/>
          </rPr>
          <t>1  LICITACION NACIONAL
2 LICITACION INTERNACIONAL
3 CONTRATACION DIRECTA
4 CONTRATACION DIRECTA CON FORMALIDADES PLENAS
5 CONTRATACION DIRECTA SIN FORMALIDADES PLENAS
6 SELECCION ABREVIADA
7 CONCURSO DE MERITOS</t>
        </r>
      </text>
    </comment>
    <comment ref="G7" authorId="1">
      <text>
        <r>
          <rPr>
            <b/>
            <sz val="7"/>
            <color indexed="81"/>
            <rFont val="Tahoma"/>
            <family val="2"/>
          </rPr>
          <t>1 = enero
2 = febrero
3 = marzo
4 = abril
5 = mayo
6 = junio
7 = julio
8 = agosto
9 = septiembre
10 = octubre
11 = noviembre
12 = diciembre</t>
        </r>
        <r>
          <rPr>
            <sz val="9"/>
            <color indexed="81"/>
            <rFont val="Tahoma"/>
            <family val="2"/>
          </rPr>
          <t xml:space="preserve">
</t>
        </r>
      </text>
    </comment>
    <comment ref="I7" authorId="1">
      <text>
        <r>
          <rPr>
            <b/>
            <sz val="9"/>
            <color indexed="81"/>
            <rFont val="Tahoma"/>
            <family val="2"/>
          </rPr>
          <t>INCLUIDO IVA</t>
        </r>
      </text>
    </comment>
  </commentList>
</comments>
</file>

<file path=xl/comments4.xml><?xml version="1.0" encoding="utf-8"?>
<comments xmlns="http://schemas.openxmlformats.org/spreadsheetml/2006/main">
  <authors>
    <author>lperez</author>
    <author>Agalvis</author>
  </authors>
  <commentList>
    <comment ref="F7" authorId="0">
      <text>
        <r>
          <rPr>
            <b/>
            <sz val="7"/>
            <color indexed="81"/>
            <rFont val="Tahoma"/>
            <family val="2"/>
          </rPr>
          <t xml:space="preserve">1  LICITACION NACIONAL
2 LICITACION INTERNACIONAL
3 CONTRATACION DIRECTA
4 CONTRATACION DIRECTA CON FORMALIDADES PLENAS
5 CONTRATACION DIRECTA SIN FORMALIDADES PLENAS
6 SELECCION ABREVIADA
7 CONCURSO DE MERITOS
</t>
        </r>
      </text>
    </comment>
    <comment ref="G7" authorId="1">
      <text>
        <r>
          <rPr>
            <b/>
            <sz val="7"/>
            <color indexed="81"/>
            <rFont val="Tahoma"/>
            <family val="2"/>
          </rPr>
          <t>1 = enero
2 = febrero
3 = marzo
4 = abril
5 = mayo
6 = junio
7 = julio
8 = agosto
9 = septiembre
10 = octubre
11 = noviembre
12 = diciembre</t>
        </r>
        <r>
          <rPr>
            <sz val="9"/>
            <color indexed="81"/>
            <rFont val="Tahoma"/>
            <family val="2"/>
          </rPr>
          <t xml:space="preserve">
</t>
        </r>
      </text>
    </comment>
    <comment ref="I7" authorId="1">
      <text>
        <r>
          <rPr>
            <b/>
            <sz val="9"/>
            <color indexed="81"/>
            <rFont val="Tahoma"/>
            <family val="2"/>
          </rPr>
          <t>INCLUIDO IVA</t>
        </r>
      </text>
    </comment>
  </commentList>
</comments>
</file>

<file path=xl/comments5.xml><?xml version="1.0" encoding="utf-8"?>
<comments xmlns="http://schemas.openxmlformats.org/spreadsheetml/2006/main">
  <authors>
    <author>lperez</author>
    <author>Agalvis</author>
  </authors>
  <commentList>
    <comment ref="F7" authorId="0">
      <text>
        <r>
          <rPr>
            <b/>
            <sz val="7"/>
            <color indexed="81"/>
            <rFont val="Tahoma"/>
            <family val="2"/>
          </rPr>
          <t xml:space="preserve">1  LICITACION NACIONAL
2 LICITACION INTERNACIONAL
3 CONTRATACION DIRECTA
4 CONTRATACION DIRECTA CON FORMALIDADES PLENAS
5 CONTRATACION DIRECTA SIN FORMALIDADES PLENAS
6 SELECCION ABREVIADA
7 CONCURSO DE MERITOS
</t>
        </r>
      </text>
    </comment>
    <comment ref="G7" authorId="1">
      <text>
        <r>
          <rPr>
            <b/>
            <sz val="7"/>
            <color indexed="81"/>
            <rFont val="Tahoma"/>
            <family val="2"/>
          </rPr>
          <t>1 = enero
2 = febrero
3 = marzo
4 = abril
5 = mayo
6 = junio
7 = julio
8 = agosto
9 = septiembre
10 = octubre
11 = noviembre
12 = diciembre</t>
        </r>
        <r>
          <rPr>
            <sz val="9"/>
            <color indexed="81"/>
            <rFont val="Tahoma"/>
            <family val="2"/>
          </rPr>
          <t xml:space="preserve">
</t>
        </r>
      </text>
    </comment>
    <comment ref="J7" authorId="1">
      <text>
        <r>
          <rPr>
            <b/>
            <sz val="9"/>
            <color indexed="81"/>
            <rFont val="Tahoma"/>
            <family val="2"/>
          </rPr>
          <t>INCLUIDO IVA</t>
        </r>
      </text>
    </comment>
  </commentList>
</comments>
</file>

<file path=xl/comments6.xml><?xml version="1.0" encoding="utf-8"?>
<comments xmlns="http://schemas.openxmlformats.org/spreadsheetml/2006/main">
  <authors>
    <author>lperez</author>
    <author>Agalvis</author>
  </authors>
  <commentList>
    <comment ref="F7" authorId="0">
      <text>
        <r>
          <rPr>
            <b/>
            <sz val="7"/>
            <color indexed="81"/>
            <rFont val="Tahoma"/>
            <family val="2"/>
          </rPr>
          <t xml:space="preserve">1  LICITACION NACIONAL
2 LICITACION INTERNACIONAL
3 CONTRATACION DIRECTA
4 CONTRATACION DIRECTA CON FORMALIDADES PLENAS
5 CONTRATACION DIRECTA SIN FORMALIDADES PLENAS
6 SELECCION ABREVIADA
7 CONCURSO DE MERITOS
</t>
        </r>
      </text>
    </comment>
    <comment ref="G7" authorId="1">
      <text>
        <r>
          <rPr>
            <b/>
            <sz val="7"/>
            <color indexed="81"/>
            <rFont val="Tahoma"/>
            <family val="2"/>
          </rPr>
          <t>1 = enero
2 = febrero
3 = marzo
4 = abril
5 = mayo
6 = junio
7 = julio
8 = agosto
9 = septiembre
10 = octubre
11 = noviembre
12 = diciembre</t>
        </r>
        <r>
          <rPr>
            <sz val="9"/>
            <color indexed="81"/>
            <rFont val="Tahoma"/>
            <family val="2"/>
          </rPr>
          <t xml:space="preserve">
</t>
        </r>
      </text>
    </comment>
    <comment ref="J7" authorId="1">
      <text>
        <r>
          <rPr>
            <b/>
            <sz val="9"/>
            <color indexed="81"/>
            <rFont val="Tahoma"/>
            <family val="2"/>
          </rPr>
          <t>INCLUIDO IVA</t>
        </r>
      </text>
    </comment>
  </commentList>
</comments>
</file>

<file path=xl/comments7.xml><?xml version="1.0" encoding="utf-8"?>
<comments xmlns="http://schemas.openxmlformats.org/spreadsheetml/2006/main">
  <authors>
    <author>lperez</author>
    <author>Agalvis</author>
  </authors>
  <commentList>
    <comment ref="F7" authorId="0">
      <text>
        <r>
          <rPr>
            <b/>
            <sz val="7"/>
            <color indexed="81"/>
            <rFont val="Tahoma"/>
            <family val="2"/>
          </rPr>
          <t xml:space="preserve">1  LICITACION NACIONAL
2 LICITACION INTERNACIONAL
3 CONTRATACION DIRECTA
4 CONTRATACION DIRECTA CON FORMALIDADES PLENAS
5 CONTRATACION DIRECTA SIN FORMALIDADES PLENAS
6 SELECCION ABREVIADA
7 CONCURSO DE MERITOS
</t>
        </r>
      </text>
    </comment>
    <comment ref="G7" authorId="1">
      <text>
        <r>
          <rPr>
            <b/>
            <sz val="7"/>
            <color indexed="81"/>
            <rFont val="Tahoma"/>
            <family val="2"/>
          </rPr>
          <t>1 = enero
2 = febrero
3 = marzo
4 = abril
5 = mayo
6 = junio
7 = julio
8 = agosto
9 = septiembre
10 = octubre
11 = noviembre
12 = diciembre</t>
        </r>
        <r>
          <rPr>
            <sz val="9"/>
            <color indexed="81"/>
            <rFont val="Tahoma"/>
            <family val="2"/>
          </rPr>
          <t xml:space="preserve">
</t>
        </r>
      </text>
    </comment>
    <comment ref="J7" authorId="1">
      <text>
        <r>
          <rPr>
            <b/>
            <sz val="9"/>
            <color indexed="81"/>
            <rFont val="Tahoma"/>
            <family val="2"/>
          </rPr>
          <t>INCLUIDO IVA</t>
        </r>
      </text>
    </comment>
  </commentList>
</comments>
</file>

<file path=xl/sharedStrings.xml><?xml version="1.0" encoding="utf-8"?>
<sst xmlns="http://schemas.openxmlformats.org/spreadsheetml/2006/main" count="715" uniqueCount="369">
  <si>
    <t>TOTAL</t>
  </si>
  <si>
    <t>OBSERVACIONES</t>
  </si>
  <si>
    <t>DEPENDENCIA:</t>
  </si>
  <si>
    <t>DESCRIPCIÓN DEL BIEN, SERVICIO U OBRA</t>
  </si>
  <si>
    <t xml:space="preserve">VALOR ASIGNADO DEL PRESUPUESTO </t>
  </si>
  <si>
    <t>CODIGO CUBS</t>
  </si>
  <si>
    <t>CANTIDAD</t>
  </si>
  <si>
    <t>MODALIDA DE CONTRATACIÓN</t>
  </si>
  <si>
    <t>MES PROYECTADO ADQUISICIÓN DEL BIEN, SERVICIO U OBRA</t>
  </si>
  <si>
    <t>SERVICIOS</t>
  </si>
  <si>
    <t>BIENES</t>
  </si>
  <si>
    <t>1.52.1</t>
  </si>
  <si>
    <t>SUMINISTROS Y APARATOS DE OFICINA</t>
  </si>
  <si>
    <t>NOMBRE DE LOS PROGRAMAS O PROYECTOS</t>
  </si>
  <si>
    <t>MUEBLES DE OFICINA</t>
  </si>
  <si>
    <t>N/A</t>
  </si>
  <si>
    <t>RUBRO</t>
  </si>
  <si>
    <t>VIGENCIA:</t>
  </si>
  <si>
    <t>DETALLE DEL BIEN, SERVICIO U OBRA</t>
  </si>
  <si>
    <t>PC 2010-SOLICITADO</t>
  </si>
  <si>
    <t xml:space="preserve">SALDO A DICIEMBRE 31 DE 2010 </t>
  </si>
  <si>
    <t>CAJA</t>
  </si>
  <si>
    <t>UNIDAD</t>
  </si>
  <si>
    <t>PAQUETE</t>
  </si>
  <si>
    <t>GANCHOS CLIPS MARIPOSA</t>
  </si>
  <si>
    <t>GANCHOS COSEDORA 9(23) / 12</t>
  </si>
  <si>
    <t>GANCHOS PARA COSEDORA 26/6</t>
  </si>
  <si>
    <t>LAPIZ NEGRO</t>
  </si>
  <si>
    <t>RESMA</t>
  </si>
  <si>
    <t>PEGANTE EN BARRA (PEGASTIC)</t>
  </si>
  <si>
    <t>BARRA</t>
  </si>
  <si>
    <t>RESALTADORES SURTIDOS</t>
  </si>
  <si>
    <t>SACAGANCHOS</t>
  </si>
  <si>
    <t>SOBRES MANILA OFICIO</t>
  </si>
  <si>
    <t>1.47.1</t>
  </si>
  <si>
    <t>HARDWARE, SOFTWARE, REDES Y SUS ACCESORIOS</t>
  </si>
  <si>
    <t>Este servicio será contratado por la Coordinación Administrativa.</t>
  </si>
  <si>
    <t>TOTAL CONSUMO 2010</t>
  </si>
  <si>
    <t xml:space="preserve">SALDO ACTUAL </t>
  </si>
  <si>
    <t>GANCHOS CLIPS PLASTICOS</t>
  </si>
  <si>
    <t>CATEGORÍA/ CLASE O SUBCLASE</t>
  </si>
  <si>
    <t>2.39.3</t>
  </si>
  <si>
    <t>SERVICIO ÁEREO PARA PASAJEROS</t>
  </si>
  <si>
    <t>Comprende aquellos servicios aéreos para pasajeros nacionales e internacionales (Tiquetes)</t>
  </si>
  <si>
    <t>TIPO</t>
  </si>
  <si>
    <t>PC 2011 DEFINITIVO</t>
  </si>
  <si>
    <t xml:space="preserve">PC 2011 </t>
  </si>
  <si>
    <t>BIEN, SERVICIO U OBRA</t>
  </si>
  <si>
    <t>1.52.1.9.1</t>
  </si>
  <si>
    <t>1.52.1.9.2</t>
  </si>
  <si>
    <t>BOLIGRAFO DESECHABLE (MICROPUNTA NEGRO)</t>
  </si>
  <si>
    <t>BOLIGRAFO DESECHABLE (NEGRO)</t>
  </si>
  <si>
    <t>Boligrafo desechable tinta varios colores, en plastico, presentacion por 1 und, con tapa.</t>
  </si>
  <si>
    <t>Boligrafo desechable tinta varios colores, en pasta, presentacion por 1 und, con tapa.</t>
  </si>
  <si>
    <t>1.32.10.3</t>
  </si>
  <si>
    <t>Cinta para empaque de 25 micras</t>
  </si>
  <si>
    <t>CINTA PEGANTE PARA EMPAQUE  24 X 50</t>
  </si>
  <si>
    <t>Cosedora para grapa No. 26/6, con capacidad maxima de 150 grapas, con profundidad de entrada horizontal en el papel de 0-105 mm, con capacidad de cosido para maximo 8-30 hojas.</t>
  </si>
  <si>
    <t>COSEDORA REF 500/550C</t>
  </si>
  <si>
    <t>1.52.2.7.61</t>
  </si>
  <si>
    <t xml:space="preserve">Gancho tipo clip mariposa, No. 2, en alambre metalico galvanizado, por 50 und. </t>
  </si>
  <si>
    <t>1.52.1.45.26</t>
  </si>
  <si>
    <t xml:space="preserve">Gancho tipo clip estandar, en alambre plastico, de 33 mm, por 100 und. </t>
  </si>
  <si>
    <t>1.52.1.45.45</t>
  </si>
  <si>
    <t xml:space="preserve">Gancho tipo grapa, referencia 23/12, en alambre metalico cobrizado, por 1000 und. </t>
  </si>
  <si>
    <t>1.52.1.45.57</t>
  </si>
  <si>
    <t xml:space="preserve">Gancho tipo grapa, referencia 26/6 , en alambre metalico cobrizado, por 5000 und. </t>
  </si>
  <si>
    <t>1.52.1.45.77</t>
  </si>
  <si>
    <t>1.52.1.45.29</t>
  </si>
  <si>
    <t xml:space="preserve">Gancho tipo legajador, gancho, pisador y corredera en polipropileno transparente, por 20 juegos. </t>
  </si>
  <si>
    <t>GANCHO LEGAJADOR TRES PIEZAS PLASTICOS X 20 UND</t>
  </si>
  <si>
    <t>1.52.1.38.435</t>
  </si>
  <si>
    <t xml:space="preserve">Lapiz para escritura, fabricado en madera, de forma hexagonal con borrador, mina negra de 2 mm y dureza No.2. </t>
  </si>
  <si>
    <t>1.52.1.85.73</t>
  </si>
  <si>
    <t>NOTAS ADHESIVAS GRANDES 100X75 MM</t>
  </si>
  <si>
    <t>NOTAS ADHESIVAS MEDIANAS 75X75 MM</t>
  </si>
  <si>
    <t>Taco de papel por 1 paquete de mayor a 100 y menor o igual a 300 hojas cada uno, en bond, engomado, tamaño de la hoja mayor a 8 x 8 y menor o igual a 10 x 10 cm, colores fluorescentes en varios tonos por paquete .</t>
  </si>
  <si>
    <t>1.52.1.85.67</t>
  </si>
  <si>
    <t>1.52.1.85.61</t>
  </si>
  <si>
    <t>NOTAS ADHESIVAS PEQUEÑAS 50X38 MM</t>
  </si>
  <si>
    <t>Taco de papel por 1 paquete de mayor a 100 y menor o igual a 300 hojas cada uno, en bond, engomado, tamaño de la hoja menor o igual 4 x 5 cm, colores fluorescentes en varios tonos por paquete .</t>
  </si>
  <si>
    <t>Taco de papel por 1 paquete de mayor a 100 y menor o igual a 300 hojas cada uno, en bond, engomado, tamaño de la hoja mayor a 4 x 5 y menor o igual a 8 x 8 cm, colores fluorescentes en varios tonos por paquete .</t>
  </si>
  <si>
    <t>1.52.1.56.15</t>
  </si>
  <si>
    <t xml:space="preserve">Papel bond, de 75 g/m2, tama?o carta, por resma de 500 hojas. </t>
  </si>
  <si>
    <t>PAPEL BOND CARTA FOTOCOPIA 75 GRS</t>
  </si>
  <si>
    <t>Papel bond, de 75 g/m2, tama?o oficio, por resma de 500 hojas.</t>
  </si>
  <si>
    <t>PAPEL BOND OFICIO FOTOCOPIA 75 GRS</t>
  </si>
  <si>
    <t>1.52.1.56.17</t>
  </si>
  <si>
    <t>1.52.2</t>
  </si>
  <si>
    <t>Comprende elementos y aparatos de oficina tales como abrecartas, almohadillas, anilladora, cortadora de papel, cosedora, dispensador de cinta, fechador, laminadora, numerador, sellos, tajalapiz y tijeras entre otros.</t>
  </si>
  <si>
    <t>SUMINISTRO Y APARATOS DE OFICINA/APARATOS Y ACCESORIOS DE OFICINA</t>
  </si>
  <si>
    <t>1.52.1.48.25</t>
  </si>
  <si>
    <t>Pegante en barra en presentacion de 20 g sin glicerina.</t>
  </si>
  <si>
    <t>1.52.1.62.78</t>
  </si>
  <si>
    <t xml:space="preserve">Resaltador desechable, contenido de tinta mayor a 2,5 g y menor o igual a 5 g, de punta biselada, elaborada en felpa acrilica, para realizar 3 trazos. </t>
  </si>
  <si>
    <t xml:space="preserve">Sacaganchos para grapa No.26/6 elaborado en metal y plastico, con un peso mayor a 33 y menor o igual a 75 g. </t>
  </si>
  <si>
    <t>1.52.2.27.20</t>
  </si>
  <si>
    <t>Tapa legajadora plastificada tamaño oficio 23 x 35 cm</t>
  </si>
  <si>
    <t xml:space="preserve">TAPA LEGAJADORA PLASTIFICADA TAMAÑO OFICIO </t>
  </si>
  <si>
    <t>1.52.2.33</t>
  </si>
  <si>
    <t>TIJERAS</t>
  </si>
  <si>
    <t>Tijeras metalicas de acero inoxidable para cortar papel</t>
  </si>
  <si>
    <t>UNIDAD DE MEDIDA</t>
  </si>
  <si>
    <t>SUMINISTROS Y APARATOS DE OFICINA/FORMAS Y SOBRES</t>
  </si>
  <si>
    <t>BANDAS DE CAUCHO</t>
  </si>
  <si>
    <t>BLOCK CUADRICULADO 80 HOJAS</t>
  </si>
  <si>
    <t>MARBETES</t>
  </si>
  <si>
    <t>ROLLO</t>
  </si>
  <si>
    <t>PERFORADORA 2 HUECOS</t>
  </si>
  <si>
    <t>PLASTILINA LIMPIA TIPOS</t>
  </si>
  <si>
    <t>SOBRES MANILA CARTA</t>
  </si>
  <si>
    <t>FRASCO</t>
  </si>
  <si>
    <t>CORRECTOR LIQUIDO LÁPIZ</t>
  </si>
  <si>
    <t>INDICE SEPARADORES AZ</t>
  </si>
  <si>
    <t>PAQUETES</t>
  </si>
  <si>
    <t>SOBRES BLANCOS OFICIO</t>
  </si>
  <si>
    <t>TINTA NEGRA PARA SELLOS</t>
  </si>
  <si>
    <t>1.16.2.9</t>
  </si>
  <si>
    <t>MAQUINARIA PARA INDUSTRIAS ESPECIALES/ IMPRESORAS, DUPLICADORAS Y EQUIPO PARA ENCUADERNACIÓN</t>
  </si>
  <si>
    <t xml:space="preserve">Comprende aquellos equipos de oficina tales como impresoras especiales, duplicadoras, equipo para encuadernación, entre otros. </t>
  </si>
  <si>
    <t>Copiadora (fotocopiadora)</t>
  </si>
  <si>
    <t>1.48.1.14</t>
  </si>
  <si>
    <t>DIRECTORIO TELEFÓNICO DESPACHOS PÚBLICOS</t>
  </si>
  <si>
    <t>1.52.1.39</t>
  </si>
  <si>
    <t>Directorio</t>
  </si>
  <si>
    <t>Este servicio será contratado por la Coordinación de Grupo Administrativo</t>
  </si>
  <si>
    <t>Este servicio será contratado por la Coordinación de Apoyo Tecnológico.</t>
  </si>
  <si>
    <t xml:space="preserve">Suministro de tiquetes áereos en rutas nacionales e internacionales. </t>
  </si>
  <si>
    <t>Este servicio serán contratados por la Coordinación de Apoyo Tecnológico.</t>
  </si>
  <si>
    <t>el suministro de estos elementos serán contratados por la Coordinación de Apoyo Tecnológico, ver anexo.</t>
  </si>
  <si>
    <t>El suministro de estos elementos serán contratados por la Coordinación Administrativa.</t>
  </si>
  <si>
    <t>1.52.1.11.59</t>
  </si>
  <si>
    <t xml:space="preserve">Banda elastica en caucho, referencia 22, por 25 g . </t>
  </si>
  <si>
    <t>1.52.1.8.19</t>
  </si>
  <si>
    <t xml:space="preserve">Block de papel amarillo, cuadriculado, carta, 80 hojas. </t>
  </si>
  <si>
    <t>CINTAS ADHESIVAS INDUSTRIALES</t>
  </si>
  <si>
    <t>1.52.1.35</t>
  </si>
  <si>
    <t>Corrector</t>
  </si>
  <si>
    <t>Guias separadoras</t>
  </si>
  <si>
    <t>1.52.1.54.2</t>
  </si>
  <si>
    <t xml:space="preserve">Marbete tamaño 10 x 1,2 cm, de 190 und. </t>
  </si>
  <si>
    <t>1.52.1.61.338</t>
  </si>
  <si>
    <t xml:space="preserve">Plastilina en bloque, uso limpiatipos, presentacion en caja de 2 unidades y peso menor o igual a 50 g, con tonalidad monocolor. </t>
  </si>
  <si>
    <t>1.52.1.83</t>
  </si>
  <si>
    <t>Rotulo adhesivo en papel bond</t>
  </si>
  <si>
    <t>ROTULOS ADHESIVOS TAMAÑO CARTA 215.9 X 279.4 MM 
400 UNIDADES</t>
  </si>
  <si>
    <t>1.52.1.70.229</t>
  </si>
  <si>
    <t xml:space="preserve">Tinta para almohadilla, de color negro, y presentacion de 28 - 30 cm3 </t>
  </si>
  <si>
    <t>1.52.3.8.1615</t>
  </si>
  <si>
    <t xml:space="preserve">Sobre bolsa, en papel manila de 75 g/m2, de tamaño 22.5x29.0cm, sin burbuja plastica de amortiguacion, presentacion exterior sin ventanilla, de tipo solapa universal y engomada. </t>
  </si>
  <si>
    <t>1.52.3.8.1630</t>
  </si>
  <si>
    <t xml:space="preserve">Sobre bolsa, en papel manila de 75 g/m2, de tamaño 25.0x35.0cm, sin burbuja plastica de amortiguacion, presentacion exterior sin ventanilla, de tipo solapa universal y engomada. </t>
  </si>
  <si>
    <t>1.52.3.8.1628</t>
  </si>
  <si>
    <t xml:space="preserve">Sobre bolsa, en papel bond de 90 g/m2, de tamaño 25.0x35.0cm, sin burbuja plastica de amortiguacion, presentacion exterior sin ventanilla, de tipo solapa universal y engomada. </t>
  </si>
  <si>
    <t>1.52.1.46</t>
  </si>
  <si>
    <t>TONER IMPRESORA XEROX 109R00725-3120/3130</t>
  </si>
  <si>
    <t>PAPEL PARA FAX 30MTS</t>
  </si>
  <si>
    <t>Silla  ejecutiva sin brazos (ergonómica)</t>
  </si>
  <si>
    <t>MEDIA ARITMETICA/
PRECIO INDICATIVO</t>
  </si>
  <si>
    <t>1.48.3.1.228</t>
  </si>
  <si>
    <t>MUEBLES/ACCESORIOS</t>
  </si>
  <si>
    <t>PAPELERA PARA PISO (BASURERA)</t>
  </si>
  <si>
    <t xml:space="preserve">Basurera en madera, sin tapa, de dimensiones mayores o iguales a 0.30 x 0.10 x 0.20 y menores o iguales a 0.399 x 0.70 x 0.90 m </t>
  </si>
  <si>
    <t>Apoyo a la Gestión de Inspección, Vigilancia y Control del Sistema Nacional del Deporte</t>
  </si>
  <si>
    <t>PAPELERA PARA ESCRITORIO</t>
  </si>
  <si>
    <t>PERFIL</t>
  </si>
  <si>
    <t>2.31.16</t>
  </si>
  <si>
    <t>SERVICIOS PERSONALES</t>
  </si>
  <si>
    <t>1.48.3.1</t>
  </si>
  <si>
    <t>Papelera para piso (basurera) y papelera para escritorio</t>
  </si>
  <si>
    <t>1.32.10.6.1</t>
  </si>
  <si>
    <t>CINTA PEGANTE PARA DISPENSADOR  12 X 40</t>
  </si>
  <si>
    <t>Cinta de facil corte, polipropileno, dimensiones (12mmx40m),</t>
  </si>
  <si>
    <t>1.52.1.81.113</t>
  </si>
  <si>
    <t xml:space="preserve">Rollo de papel para fax, en papel termico, sin impresion, de 21 cm de ancho y 30 m de largo, por 1 und. </t>
  </si>
  <si>
    <t>PEGANTE LIQUIDO 115  grs</t>
  </si>
  <si>
    <t>1.52.1.48.9</t>
  </si>
  <si>
    <t xml:space="preserve">Pegante liquido en presentacion de 115 g sin glicerina. </t>
  </si>
  <si>
    <t>Escritorios modulares tres cajones</t>
  </si>
  <si>
    <t>1.48.1.23.3</t>
  </si>
  <si>
    <t xml:space="preserve">Papelera en madera cedro, de 0-2 bandejas, de dimensiones menores a 0.25 x 0.27 x 0.05 m </t>
  </si>
  <si>
    <t>Silla ergonómica</t>
  </si>
  <si>
    <t>Escritorio de oficina</t>
  </si>
  <si>
    <t xml:space="preserve">Computadores </t>
  </si>
  <si>
    <t>Descripción del Producto</t>
  </si>
  <si>
    <t>Unidad de Medida</t>
  </si>
  <si>
    <t xml:space="preserve">TOTAL CONSUMO 2010 </t>
  </si>
  <si>
    <t>PC 2011</t>
  </si>
  <si>
    <t>ADHESIVOS PARA MARCAR PRES-APLIQUE 88,9x23 mm</t>
  </si>
  <si>
    <t>BOLIGRAFO MICROPUNTA COLORES</t>
  </si>
  <si>
    <t>BOLIGRAFO MICROPUNTA NEGRO</t>
  </si>
  <si>
    <t>BOLIGRAFOS NEGROS</t>
  </si>
  <si>
    <t>CINTA PARA DISPENSADOR 12x40</t>
  </si>
  <si>
    <t>CINTA PEGANTE PARA EMPAQUE 2"</t>
  </si>
  <si>
    <t>CORRECTOR LIQUIDO EN LAPIZ</t>
  </si>
  <si>
    <t>COSEDORA BATES REF:550/550C</t>
  </si>
  <si>
    <t>DIRECTORIO TELEFONICO</t>
  </si>
  <si>
    <t>GANCHO LEGAJADOR TRES PIEZAS PLASTICAS X20U</t>
  </si>
  <si>
    <t>GANCHOS COSEDORA SEMINDUSTRIAL</t>
  </si>
  <si>
    <t>NOTAS ADHESIVAS GRANDES100X75 MM</t>
  </si>
  <si>
    <t>NOTAS ADHESIVAS PEQUEÑAS</t>
  </si>
  <si>
    <t>PAPEL PARA FAX 30 MTS</t>
  </si>
  <si>
    <t>PEGANTE LIQUIDO POR 115 GR</t>
  </si>
  <si>
    <t>SOBRE TAMAÑO OFICIO BLANCO</t>
  </si>
  <si>
    <t>TAPA LEGAJADORA PLASTIFICADA 23X35 CM</t>
  </si>
  <si>
    <t>TIJERAS METALICAS PARA PAPEL</t>
  </si>
  <si>
    <t>TINTA PARA SELLOS</t>
  </si>
  <si>
    <t>TONER IMPRESORA LEXMARK T630-12A7462</t>
  </si>
  <si>
    <t xml:space="preserve">Procesos coactivos, conceptos juridicos; resolución derechos de petición de información y tutelas presentadas ante los diferentes juzgados del país relacionadas con las actividades propias de COLDEPORTES </t>
  </si>
  <si>
    <t>Computadores,computador portatil e impresora  multifuncional.</t>
  </si>
  <si>
    <t>Prestación de servicios profesionales Y PERSONAL DE PLANTA</t>
  </si>
  <si>
    <t>Comprende aquellos servicios terrestre manutencion transporte terrestre</t>
  </si>
  <si>
    <t>Suministro de pasaje terrestre hotel y otros</t>
  </si>
  <si>
    <t>VALOR UNITARIO</t>
  </si>
  <si>
    <t>SERVICIO ÁEREO PARA PASAJEROS VIATÍCOS Y GASTOS DE VIAJE</t>
  </si>
  <si>
    <t>VALOR TOTAL</t>
  </si>
  <si>
    <t>CONSOLIDADO ANTEPROYECTO PRESUPUESTO</t>
  </si>
  <si>
    <t>Secretaria</t>
  </si>
  <si>
    <t>1.36.1.2</t>
  </si>
  <si>
    <t>BIEN</t>
  </si>
  <si>
    <t>EQUIPOS TERMINALES DE COMUNICACIONES/ EQUIPOS TERMINALES DE COMUNICACIONES FIJAS</t>
  </si>
  <si>
    <t>Comprende equipos empleados en la prestacion de servicios domiciliarios que proporcionan en si mismos capacidad completa para el establecimiento de una comunicacion o el intercambio de informacion sobre una red de telecomunicaciones. Incluye: Telefonos fi</t>
  </si>
  <si>
    <t>Teléfono  digital con identificador</t>
  </si>
  <si>
    <t>Este servicio será contratado por la Coordinación de apoyo tecnológico.</t>
  </si>
  <si>
    <t>1.36.1.6.17</t>
  </si>
  <si>
    <t xml:space="preserve">EQUIPOS TERMINALES DE COMUNICACIONES/ OTROS EQUIPOS TERMINALES DE COMUNICACIONES-FAXES </t>
  </si>
  <si>
    <t xml:space="preserve">Maquina para fax, Papel Termico, Auricular Alambrado, Fax/Telefono unicamente), B/N </t>
  </si>
  <si>
    <t>Fax</t>
  </si>
  <si>
    <t>Comprende todos los Computadores personales de escritorio y portatiles con capacidad y rendimiento bajo y alto.</t>
  </si>
  <si>
    <t>1.47.2.17</t>
  </si>
  <si>
    <t>Corresponde a todo lo referente a equipos de  de impresion, componentes y accesorios.</t>
  </si>
  <si>
    <t>Impresora multifuncional</t>
  </si>
  <si>
    <t>1.47.2.6</t>
  </si>
  <si>
    <t>Scaner</t>
  </si>
  <si>
    <t>FUNCIONAMIENTO
204002000</t>
  </si>
  <si>
    <t>1.48.1.3</t>
  </si>
  <si>
    <t>Biblioteca</t>
  </si>
  <si>
    <t>Biblioteca en madera</t>
  </si>
  <si>
    <t>1.52.2.2.58</t>
  </si>
  <si>
    <t>ALMOHADILLA PARA SELLOS</t>
  </si>
  <si>
    <t xml:space="preserve">Almohadilla para sello, de forma rectangular, dimensiones mayor a 70 x 100 y menor o igual a 100 x 150 mm, y material de la carcasa en plastico. </t>
  </si>
  <si>
    <t>1.52.1.14.2</t>
  </si>
  <si>
    <t>BISTURI GRANDE</t>
  </si>
  <si>
    <t xml:space="preserve">Bisturi elaborado en plastico, tamaño de la cuchilla de 18 mm, con bloqueo de la cuchilla y con corta cuchilla </t>
  </si>
  <si>
    <t>BOLIGRAFO DESECHABLE (ROJO)</t>
  </si>
  <si>
    <t>1.52.1.17.3</t>
  </si>
  <si>
    <t>BORRADOR DE NATA PZ-20 O
BR 20</t>
  </si>
  <si>
    <t xml:space="preserve">Borrador para lapiz, tipo nata, tamaño grande, por 1 und. </t>
  </si>
  <si>
    <t>1.52.1.17.29</t>
  </si>
  <si>
    <t xml:space="preserve">BORRADOR PARA TINTA ESCOBILLA </t>
  </si>
  <si>
    <t xml:space="preserve">Borrador para tinta, tipo tamaño lapiz con escobilla, por 1 und. </t>
  </si>
  <si>
    <t xml:space="preserve">1.52.1.18 </t>
  </si>
  <si>
    <t>CAJA PARA ARCHIVO TIPO NEVERA</t>
  </si>
  <si>
    <t>Caja para archivo</t>
  </si>
  <si>
    <t>1.52.1.22.9</t>
  </si>
  <si>
    <t>CAJA DE CHINCHES</t>
  </si>
  <si>
    <t xml:space="preserve">Chinches de cabeza plastica, por caja de 50 und. </t>
  </si>
  <si>
    <t>1.52.1.72.2</t>
  </si>
  <si>
    <t>DISCO COMPACTO/CD - R</t>
  </si>
  <si>
    <t>Disco compacto gravable, de 700 Mb 80 min, por 1 und.</t>
  </si>
  <si>
    <t>1.52.1.72.16</t>
  </si>
  <si>
    <t>DISCO COMPACTO/CD - RW</t>
  </si>
  <si>
    <t xml:space="preserve">Disco compacto regravable, de 700 Mb 80 min, por 1 und. </t>
  </si>
  <si>
    <t>1.52.1.72</t>
  </si>
  <si>
    <t>DVD/R</t>
  </si>
  <si>
    <t>Disco compacto</t>
  </si>
  <si>
    <t>DVD/RW</t>
  </si>
  <si>
    <t>1.32.10.8.17</t>
  </si>
  <si>
    <t>CINTA DE ENMASCARAR 48mmx40m</t>
  </si>
  <si>
    <t>cinta de enmascarar, multipropositos, dimensiones (48mmx40m), nacional</t>
  </si>
  <si>
    <t>1.52.1.36.6</t>
  </si>
  <si>
    <t>CUCHILLAS PARA BISTURI</t>
  </si>
  <si>
    <t xml:space="preserve">Cuchillas para bisturi en acero inoxidable de tama?o mayor a 90x18 mm. </t>
  </si>
  <si>
    <t>1.52.2.15.31</t>
  </si>
  <si>
    <t>HUMEDECEDOR PARA DEDOS</t>
  </si>
  <si>
    <t xml:space="preserve">Humedecedor en crema, de forma redonda, con diametro mayor a 40 y menor o igual a 60 mm , y material de la carcasa en plastico. </t>
  </si>
  <si>
    <t>1.52.1.53</t>
  </si>
  <si>
    <t>LIBRO 400 FOLIOS PASTA DURA TRES COLUMNAS</t>
  </si>
  <si>
    <t>Libros de oficina</t>
  </si>
  <si>
    <t>1.52.1.41.77</t>
  </si>
  <si>
    <t>MARCADOR PARA ACETATO</t>
  </si>
  <si>
    <t xml:space="preserve">Marcador permanente, desechable, contenido de tinta menor o igual a 2,5 g , de punta redonda acrilica, para hacer lineas de aprox. 1 mm , por 1 und. </t>
  </si>
  <si>
    <t>1.52.1.41.203</t>
  </si>
  <si>
    <t>MARCADOR PERMANENTE VARIOS COLORES</t>
  </si>
  <si>
    <t xml:space="preserve">Marcador permanente, desechable, contenido de tinta mayor a 2,5 y menor o igual a 5 g , de punta biselada poliester, para hacer lineas de aprox. 2 - 5 mm , por 1 und. </t>
  </si>
  <si>
    <t>1.52.2.22.47</t>
  </si>
  <si>
    <t xml:space="preserve">Perforadora de tamaño mayor a 10 y menor o igual a 30 cm, 2 perforaciones, capacidad de hojas a perforar mayor a 25 y menor o igual a 35, con trampilla para vaciar los confetis, con sistema de bloqueo . </t>
  </si>
  <si>
    <t>1.52.1.78.10</t>
  </si>
  <si>
    <t xml:space="preserve">Refuerzo autoadhesivo de diametro mayor a 1.5 cm, en presentacion mayor a 400 unidades por paquete. </t>
  </si>
  <si>
    <t>1.52.1.79.146</t>
  </si>
  <si>
    <t>REGLA PLASTICA DE 30 CMS</t>
  </si>
  <si>
    <t xml:space="preserve">Guia para trazo tipo regla, en acrilico transparente, borde biselado, unidad milimetrada doble graduacion, de 30 cm, por 1 und. </t>
  </si>
  <si>
    <t>1.52.1.79.148</t>
  </si>
  <si>
    <t>REGLA PLASTICA DE 50 CMS</t>
  </si>
  <si>
    <t xml:space="preserve">Guia para trazo tipo regla, en acrilico transparente, borde biselado, unidad milimetrada doble graduacion, de 50 cm, por 1 und. </t>
  </si>
  <si>
    <t>PAR</t>
  </si>
  <si>
    <t>1.52.2.7</t>
  </si>
  <si>
    <t>COSEDORA SEMIINDUSTRIAL</t>
  </si>
  <si>
    <t>Cosedora</t>
  </si>
  <si>
    <t>1.52.2.12.127</t>
  </si>
  <si>
    <t>FECHADOR TAMAÑO PEQUEÑO QUE INCLUYA AÑO 2014</t>
  </si>
  <si>
    <t xml:space="preserve">Fechador de entintado manual, elaborado en pvc de alta densidad, sello rectangular, de tamaño mayor o igual a 40 x 20 y menor a 60 x 40 mm, sin placa y sin leyenda comercial. </t>
  </si>
  <si>
    <t>1.52.2.2.26</t>
  </si>
  <si>
    <t>HUELLERO</t>
  </si>
  <si>
    <t xml:space="preserve">Almohadilla dactilar, de forma redonda, diametro mayor a 40 y menor o igual a 60 mm, y material de la carcasa en plastico. </t>
  </si>
  <si>
    <t>1.52.2.32.26</t>
  </si>
  <si>
    <t>TAJALAPIZ METALICO</t>
  </si>
  <si>
    <t xml:space="preserve">Tajalapiz elaborado en metal con 1 orificio, de tama?o menor o igual a 10 mm, sin deposito, forma de uso manual, sin dispositivo para sujecion en superficies . </t>
  </si>
  <si>
    <t>1.48.1.25.1</t>
  </si>
  <si>
    <t>TARJETERO</t>
  </si>
  <si>
    <t xml:space="preserve">Tarjetero tipo fundas, en carton de alta densidad, de dimensiones menores a 0,10 x 0,06 x 0,025 m, de 0-15 separaciones, de 0-150 tarjetas de capacidad. </t>
  </si>
  <si>
    <t>SUMINISTROS Y APARATOS DE OFICINA/ SUMINISTROS DE OFICINA</t>
  </si>
  <si>
    <t>1.52.1.19</t>
  </si>
  <si>
    <t>CARPETAS INSTITUCIONALES</t>
  </si>
  <si>
    <t>Carpetas con logo institucional según muestra</t>
  </si>
  <si>
    <t>SECRETARIO GENERAL</t>
  </si>
  <si>
    <t>BOLIGRAFO DESECHABLE (MICROPUNTA VARIOS COLORES)</t>
  </si>
  <si>
    <t>ORGANIZACIÓN ARCHIVO ENTIDAD</t>
  </si>
  <si>
    <t xml:space="preserve">Garantizar condiciones ambientales, operacionales, así como la integridad,
autenticidad, fidelidad, seguridad, perdurabilidad, inalterabilidad de la
información contenida en nuevos soportes y prestación de servicios
archivísticos del ciclo vital de los documentos de COLDEPORTES
</t>
  </si>
  <si>
    <t>EQUIPOS TERM. COMUNICACIÓN</t>
  </si>
  <si>
    <t>Comprende equipos empleados en la prestacion de servicios domiciliarios</t>
  </si>
  <si>
    <t>VIATICOS Y GASTOS DE VIAJE</t>
  </si>
  <si>
    <t>Suministro de tiquetes áereos en rutas nacionales E INTERNACIONALES</t>
  </si>
  <si>
    <t xml:space="preserve">Elaborado por: </t>
  </si>
  <si>
    <t>Aprobado por:</t>
  </si>
  <si>
    <t>Nombre</t>
  </si>
  <si>
    <t>Cargo</t>
  </si>
  <si>
    <t>Fecha</t>
  </si>
  <si>
    <t>21 de septiembre de 2011.</t>
  </si>
  <si>
    <t>Beatriz Cecilia Morales Rojas</t>
  </si>
  <si>
    <t>CONSOLIDADO PLAN DE COMPRAS POR DEPENDENCIA</t>
  </si>
  <si>
    <t>SECRETARIA GENERAL</t>
  </si>
  <si>
    <t xml:space="preserve">Prestación de servicios profesionales </t>
  </si>
  <si>
    <t>PRESTAR LOS SERVICIOS PROFESIONALES PARA BRINDAR APOYO EN EL ÁREA DE LAS RELACIONES PÚBLICAS, MANEJO DE LA IMAGEN TANTO DEL INSTITUTO COMO DEL DIRECTOR, CONSECUCIÓN DE SOCIOS ESTRATÉGICOS EN EL ÁREA DE MARKETING DEPORTIVO, ASÍ COMO, EL MANEJO DE NUEVAS TECNOLOGÍAS Y REDES SOCIALES.</t>
  </si>
  <si>
    <t>PROFESIONAL EN FINANZAS Y RELACIONES INTERNACIONALES</t>
  </si>
  <si>
    <t>INVERSIÓN</t>
  </si>
  <si>
    <t xml:space="preserve">Regular las relaciones legales con los clientes y ciudadanos y asegurar el debido proceso.  </t>
  </si>
  <si>
    <t>PRESTAR SUS SERVICIOS PROFESIONALES LLEVANDO LA REPRESENTACIÓN JUDICIAL Y EXTRAJUDICIAL DE LA ENTIDAD EN TODOS LOS TRÁMITES Y ACTUACIONES CONCERNIENTES A LOS PROCESOS QUE CURSAN A FAVOR Y EN CONTRA DE LA ENTIDAD.</t>
  </si>
  <si>
    <t>ABOGADO</t>
  </si>
  <si>
    <t>A10214</t>
  </si>
  <si>
    <t xml:space="preserve">PRESTAR LOS SERVICIOS PROFESIONALES PARA SERVIR COMO ENLACE ENTRE EL CONGRESO DE LA REPUBLICA Y COLDEPORTES, HACIENDO SEGUIMIENTO DE TODO EL TEMA DE AGENDA LEGISLATIVA Y LA COORDINACIÓN DE TEMAS INHERENTES AL CONGRESO. </t>
  </si>
  <si>
    <t xml:space="preserve">PRESTAR SUS SERVICIOS PROFESIONALES DE ASESORÍA INTEGRAL JURÍDICA A LA ENTIDAD, ADEMÁS, ASISTIRÁ Y APOYARÁ LA REVISIÓN, EJECUCIÓN Y EVALUACIÓN JURÍDICA DE LOS CONVENIOS Y/O CONTRATOS QUE SE ADELANTEN, TANTO EN SUS FASES PRECONTRACTUAL, CONTRACTUAL Y POS CONTRACTUAL, LO CUAL INCLUYE LA LIQUIDACIÓN E INCLUSO HASTA LA ETAPA PREJUDICIAL. </t>
  </si>
  <si>
    <t xml:space="preserve">ABOGADO </t>
  </si>
  <si>
    <t>INVERSIÓN
7310708143</t>
  </si>
  <si>
    <t xml:space="preserve"> PRESTAR SUS SERVICIOS PROFESIONALES DE ASESORÍA, CAPACITACIÓN, ASISTENCIA Y APOYO A LA SECRETARIA GENERAL EN LAS ÁREAS CONTRACTUAL  Y JURÍDICA ATINENTES AL INSTITUTO COLOMBIANO DEL DEPORTES COLDEPORTES Y ORIENTACIÓN DEL MISMO PARA LA INCORPORACIÓN DE LAS JUNTAS ADMINISTRADORAS SECCIONALES DE DEPORTES.</t>
  </si>
  <si>
    <t xml:space="preserve">PRESTACIÓN DE SERVICIOS PROFESIONALES DE ASESORÍA, ASISTENCIA Y APOYO EN LA FORMULACIÓN, GESTIÓN Y DESARROLLO DE ACUERDOS O CONVENIOS DE COOPERACIÓN INTERNACIONAL E INTERINSTITUCIONAL , EN LA PROGRAMACIÓN, PREPARACIÓN Y COORDINACIÓN DE EVENTOS Y REUNIONES NACIONALES E INTERNACIONALES DE CARÁCTER INTERINSTITUCIONAL. </t>
  </si>
  <si>
    <t>INVERSIÓN 
75107081</t>
  </si>
  <si>
    <t>2.32.1</t>
  </si>
  <si>
    <t xml:space="preserve">Servicios de apoyo administrativo, funcionamiento y gerencial. </t>
  </si>
  <si>
    <t xml:space="preserve">Servicio de apoyo administrativo </t>
  </si>
  <si>
    <t>BRINDAR APOYO EN ACTIVIDADES PROPIAS DEL   MANEJO DE LOS PROCESOS DE CONTRATACIÓN  DEL INSTITUTO</t>
  </si>
  <si>
    <t>TECNICO</t>
  </si>
  <si>
    <t>INVERSIÓN 
731070813210</t>
  </si>
  <si>
    <t xml:space="preserve">INVERSIÓN
7310708142 </t>
  </si>
  <si>
    <t>PRESTAR POR SUS PROPIOS MEDIOS Y DE MANERA INDEPENDIENTE SUS SERVICIOS PROFESIONALES RELACIONADOS CON LA ASESORÍA, ACOMPAÑAMIENTO Y ASISTENCIA TÉCNICA A LA DIRECCIÓN GENERAL DEL  A FIN DE FORTALECER  LAS RELACIONES INTERINSTITUCIONALES, CON MIRAS A LA OPTIMIZACIÓN DE LA ARTICULACIÓN DE LOS PROGRAMAS Y PROYECTOS QUE SE IMPLEMENTARÁN EN EL CUATRIENIO, HACIENDO ESPECIAL ÉNFASIS EN LA EVALUACIÓN Y SEGUIMIENTO A LAS POLÍTICAS PÚBLICAS Y LOS PROGRAMAS DE DEPORTE, RECREACIÓN Y ACTIVIDAD FÍSICA, EN EL MARCO DEL PLAN DE DESARROLLO DEL ACTUAL GOBIERNO Y LOS LINEAMIENTOS QUE COLDEPORTES SE HA PROPUESTO SEGUIR PARA EL CUATRIENIO</t>
  </si>
  <si>
    <t>REFUERZOS AUTOADHESIVOS PARA HOJAS</t>
  </si>
  <si>
    <t>1.52.1.75</t>
  </si>
  <si>
    <t xml:space="preserve">Toner </t>
  </si>
  <si>
    <t>TONER HP LASER JET P1505A REF CB436A</t>
  </si>
  <si>
    <t>TONER HP LASER JET 2600 REF Q6002A (YELLOW)</t>
  </si>
  <si>
    <t>TONER HP LASER JET 2600 REF Q6003A (MAGENTA)</t>
  </si>
  <si>
    <t>TONER HP LASER JET 2600 REF Q6001A (CYAN)</t>
  </si>
  <si>
    <t>TONER HP LASER JET 2600 REF Q6000A (NEGRO)</t>
  </si>
  <si>
    <t xml:space="preserve">PRESTAR SERVICIOS PROFESIONALES - GRUPO DE CONTROL INTERNO DISCIPLINARIO </t>
  </si>
  <si>
    <r>
      <t xml:space="preserve">ABOGADO  MEMORANDO </t>
    </r>
    <r>
      <rPr>
        <b/>
        <sz val="6"/>
        <color indexed="10"/>
        <rFont val="Arial"/>
        <family val="2"/>
      </rPr>
      <t>DE SOLICITUD 26 MARZO DE 2012 - CERTIFICACION EXPEDIDA MARZO 26 DE 2012</t>
    </r>
  </si>
  <si>
    <r>
      <t xml:space="preserve">PROFESIONAL EN RELACIONES INTERNACIONALES Y ESTUDIOS POLÍTICOS </t>
    </r>
    <r>
      <rPr>
        <b/>
        <sz val="6"/>
        <color indexed="10"/>
        <rFont val="Arial"/>
        <family val="2"/>
      </rPr>
      <t>CERTIFICACION EXPEDIDA ENERO 3 DE 2012</t>
    </r>
  </si>
  <si>
    <r>
      <t>ADMINISTRADOR DE EMPRESAS</t>
    </r>
    <r>
      <rPr>
        <b/>
        <sz val="6"/>
        <color indexed="10"/>
        <rFont val="Arial"/>
        <family val="2"/>
      </rPr>
      <t xml:space="preserve">                            CERTIFICACION EXPEDIDA ENERO 3 DE 2012</t>
    </r>
  </si>
  <si>
    <r>
      <t>ADMINISTRADORA HOTELERA CON POSTGRADO EN GESTIÓN Y ORGANIZACIÓN DE EVENTOS</t>
    </r>
    <r>
      <rPr>
        <b/>
        <sz val="8"/>
        <color indexed="10"/>
        <rFont val="Arial"/>
        <family val="2"/>
      </rPr>
      <t xml:space="preserve">                       </t>
    </r>
    <r>
      <rPr>
        <b/>
        <sz val="6"/>
        <color indexed="10"/>
        <rFont val="Arial"/>
        <family val="2"/>
      </rPr>
      <t>CERTIFICACION EXPEDIDA EL 10 DE ENERO DE 2012</t>
    </r>
  </si>
  <si>
    <t xml:space="preserve">pedido No 189 PAPELERIA LAGOS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</si>
</sst>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7" formatCode="&quot;$&quot;\ #,##0.00_);\(&quot;$&quot;\ #,##0.00\)"/>
    <numFmt numFmtId="172" formatCode="&quot;$&quot;\ #,##0.00"/>
    <numFmt numFmtId="173" formatCode="&quot;$&quot;\ #,##0"/>
  </numFmts>
  <fonts count="40" x14ac:knownFonts="1">
    <font>
      <sz val="10"/>
      <name val="Arial"/>
    </font>
    <font>
      <sz val="10"/>
      <name val="Arial"/>
      <family val="2"/>
    </font>
    <font>
      <sz val="8"/>
      <name val="Arial"/>
      <family val="2"/>
    </font>
    <font>
      <b/>
      <sz val="12"/>
      <name val="Arial"/>
      <family val="2"/>
    </font>
    <font>
      <b/>
      <sz val="8"/>
      <name val="Arial"/>
      <family val="2"/>
    </font>
    <font>
      <b/>
      <sz val="9"/>
      <name val="Arial"/>
      <family val="2"/>
    </font>
    <font>
      <sz val="9"/>
      <name val="Arial"/>
      <family val="2"/>
    </font>
    <font>
      <b/>
      <sz val="9"/>
      <name val="Arial"/>
      <family val="2"/>
    </font>
    <font>
      <b/>
      <sz val="8"/>
      <name val="Arial"/>
      <family val="2"/>
    </font>
    <font>
      <b/>
      <sz val="10"/>
      <name val="Arial"/>
      <family val="2"/>
    </font>
    <font>
      <sz val="10"/>
      <name val="Arial"/>
      <family val="2"/>
    </font>
    <font>
      <sz val="9"/>
      <color indexed="81"/>
      <name val="Tahoma"/>
      <family val="2"/>
    </font>
    <font>
      <b/>
      <sz val="9"/>
      <color indexed="81"/>
      <name val="Tahoma"/>
      <family val="2"/>
    </font>
    <font>
      <b/>
      <sz val="10"/>
      <name val="Arial"/>
      <family val="2"/>
    </font>
    <font>
      <sz val="8"/>
      <name val="Arial"/>
      <family val="2"/>
    </font>
    <font>
      <b/>
      <sz val="7"/>
      <color indexed="81"/>
      <name val="Tahoma"/>
      <family val="2"/>
    </font>
    <font>
      <b/>
      <sz val="8"/>
      <name val="Calibri"/>
      <family val="2"/>
    </font>
    <font>
      <b/>
      <sz val="8"/>
      <color indexed="9"/>
      <name val="Calibri"/>
      <family val="2"/>
    </font>
    <font>
      <b/>
      <sz val="8"/>
      <color indexed="9"/>
      <name val="Arial"/>
      <family val="2"/>
    </font>
    <font>
      <b/>
      <sz val="8"/>
      <color indexed="10"/>
      <name val="Arial"/>
      <family val="2"/>
    </font>
    <font>
      <b/>
      <sz val="6"/>
      <color indexed="81"/>
      <name val="Tahoma"/>
      <family val="2"/>
    </font>
    <font>
      <b/>
      <sz val="11"/>
      <name val="Arial"/>
      <family val="2"/>
    </font>
    <font>
      <b/>
      <sz val="14"/>
      <name val="Arial"/>
      <family val="2"/>
    </font>
    <font>
      <sz val="9"/>
      <name val="Calibri"/>
      <family val="2"/>
    </font>
    <font>
      <b/>
      <sz val="8"/>
      <color indexed="8"/>
      <name val="Calibri"/>
      <family val="2"/>
    </font>
    <font>
      <b/>
      <sz val="10"/>
      <color indexed="8"/>
      <name val="Calibri"/>
      <family val="2"/>
    </font>
    <font>
      <sz val="8"/>
      <color indexed="10"/>
      <name val="Arial"/>
      <family val="2"/>
    </font>
    <font>
      <b/>
      <sz val="8"/>
      <color indexed="9"/>
      <name val="Calibri"/>
      <family val="2"/>
    </font>
    <font>
      <b/>
      <sz val="10"/>
      <color indexed="9"/>
      <name val="Calibri"/>
      <family val="2"/>
    </font>
    <font>
      <b/>
      <sz val="8"/>
      <color indexed="9"/>
      <name val="Arial"/>
      <family val="2"/>
    </font>
    <font>
      <b/>
      <sz val="10"/>
      <color indexed="9"/>
      <name val="Arial"/>
      <family val="2"/>
    </font>
    <font>
      <b/>
      <sz val="8"/>
      <name val="Calibri"/>
      <family val="2"/>
    </font>
    <font>
      <sz val="8"/>
      <name val="Arial"/>
      <family val="2"/>
    </font>
    <font>
      <sz val="12"/>
      <name val="Arial"/>
      <family val="2"/>
    </font>
    <font>
      <sz val="8"/>
      <name val="Tahoma"/>
      <family val="2"/>
    </font>
    <font>
      <b/>
      <sz val="6"/>
      <color indexed="10"/>
      <name val="Arial"/>
      <family val="2"/>
    </font>
    <font>
      <b/>
      <sz val="8"/>
      <color indexed="10"/>
      <name val="Arial"/>
      <family val="2"/>
    </font>
    <font>
      <b/>
      <sz val="6"/>
      <color indexed="10"/>
      <name val="Arial"/>
      <family val="2"/>
    </font>
    <font>
      <b/>
      <sz val="8"/>
      <color theme="0"/>
      <name val="Arial"/>
      <family val="2"/>
    </font>
    <font>
      <b/>
      <sz val="9"/>
      <color rgb="FFC00000"/>
      <name val="Arial"/>
      <family val="2"/>
    </font>
  </fonts>
  <fills count="14">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9"/>
        <bgColor indexed="64"/>
      </patternFill>
    </fill>
    <fill>
      <patternFill patternType="solid">
        <fgColor indexed="42"/>
        <bgColor indexed="64"/>
      </patternFill>
    </fill>
    <fill>
      <patternFill patternType="solid">
        <fgColor indexed="26"/>
        <bgColor indexed="64"/>
      </patternFill>
    </fill>
    <fill>
      <patternFill patternType="solid">
        <fgColor indexed="60"/>
        <bgColor indexed="64"/>
      </patternFill>
    </fill>
    <fill>
      <patternFill patternType="solid">
        <fgColor indexed="10"/>
        <bgColor indexed="64"/>
      </patternFill>
    </fill>
    <fill>
      <patternFill patternType="solid">
        <fgColor indexed="56"/>
        <bgColor indexed="64"/>
      </patternFill>
    </fill>
    <fill>
      <patternFill patternType="solid">
        <fgColor theme="5" tint="0.59999389629810485"/>
        <bgColor indexed="64"/>
      </patternFill>
    </fill>
    <fill>
      <patternFill patternType="solid">
        <fgColor rgb="FFFFFF00"/>
        <bgColor indexed="64"/>
      </patternFill>
    </fill>
    <fill>
      <patternFill patternType="solid">
        <fgColor theme="0" tint="-0.14999847407452621"/>
        <bgColor indexed="64"/>
      </patternFill>
    </fill>
    <fill>
      <patternFill patternType="solid">
        <fgColor rgb="FFC00000"/>
        <bgColor indexed="64"/>
      </patternFill>
    </fill>
  </fills>
  <borders count="62">
    <border>
      <left/>
      <right/>
      <top/>
      <bottom/>
      <diagonal/>
    </border>
    <border>
      <left style="thin">
        <color indexed="64"/>
      </left>
      <right style="thin">
        <color indexed="64"/>
      </right>
      <top style="thin">
        <color indexed="64"/>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ck">
        <color indexed="64"/>
      </bottom>
      <diagonal/>
    </border>
    <border>
      <left style="thick">
        <color indexed="64"/>
      </left>
      <right style="thin">
        <color indexed="64"/>
      </right>
      <top style="thin">
        <color indexed="64"/>
      </top>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bottom/>
      <diagonal/>
    </border>
    <border>
      <left/>
      <right/>
      <top/>
      <bottom style="thick">
        <color indexed="64"/>
      </bottom>
      <diagonal/>
    </border>
    <border>
      <left style="thin">
        <color indexed="64"/>
      </left>
      <right style="thick">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ck">
        <color indexed="64"/>
      </left>
      <right style="thin">
        <color indexed="64"/>
      </right>
      <top style="thin">
        <color indexed="64"/>
      </top>
      <bottom style="thick">
        <color indexed="64"/>
      </bottom>
      <diagonal/>
    </border>
    <border>
      <left/>
      <right/>
      <top style="thick">
        <color indexed="64"/>
      </top>
      <bottom/>
      <diagonal/>
    </border>
    <border>
      <left style="thin">
        <color indexed="64"/>
      </left>
      <right style="thick">
        <color indexed="64"/>
      </right>
      <top style="thin">
        <color indexed="64"/>
      </top>
      <bottom/>
      <diagonal/>
    </border>
    <border>
      <left style="thin">
        <color indexed="64"/>
      </left>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style="thin">
        <color indexed="64"/>
      </left>
      <right style="thin">
        <color indexed="64"/>
      </right>
      <top/>
      <bottom/>
      <diagonal/>
    </border>
    <border>
      <left/>
      <right/>
      <top style="thin">
        <color indexed="64"/>
      </top>
      <bottom style="thick">
        <color indexed="64"/>
      </bottom>
      <diagonal/>
    </border>
    <border>
      <left/>
      <right style="thick">
        <color indexed="64"/>
      </right>
      <top/>
      <bottom/>
      <diagonal/>
    </border>
    <border>
      <left style="thick">
        <color indexed="64"/>
      </left>
      <right style="thick">
        <color indexed="64"/>
      </right>
      <top style="thick">
        <color indexed="64"/>
      </top>
      <bottom style="thick">
        <color indexed="64"/>
      </bottom>
      <diagonal/>
    </border>
    <border>
      <left/>
      <right style="thick">
        <color indexed="64"/>
      </right>
      <top style="thick">
        <color indexed="64"/>
      </top>
      <bottom style="thick">
        <color indexed="64"/>
      </bottom>
      <diagonal/>
    </border>
    <border>
      <left/>
      <right style="thick">
        <color indexed="64"/>
      </right>
      <top style="thin">
        <color indexed="64"/>
      </top>
      <bottom style="thin">
        <color indexed="64"/>
      </bottom>
      <diagonal/>
    </border>
    <border>
      <left style="thick">
        <color indexed="64"/>
      </left>
      <right style="thick">
        <color indexed="64"/>
      </right>
      <top style="thin">
        <color indexed="64"/>
      </top>
      <bottom/>
      <diagonal/>
    </border>
    <border>
      <left style="thick">
        <color indexed="64"/>
      </left>
      <right style="thick">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style="thick">
        <color indexed="64"/>
      </top>
      <bottom style="thick">
        <color indexed="64"/>
      </bottom>
      <diagonal/>
    </border>
    <border>
      <left style="thick">
        <color indexed="64"/>
      </left>
      <right style="thick">
        <color indexed="64"/>
      </right>
      <top/>
      <bottom style="thin">
        <color indexed="64"/>
      </bottom>
      <diagonal/>
    </border>
    <border>
      <left/>
      <right/>
      <top/>
      <bottom style="thin">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right style="thick">
        <color indexed="64"/>
      </right>
      <top/>
      <bottom style="thin">
        <color indexed="64"/>
      </bottom>
      <diagonal/>
    </border>
    <border>
      <left style="thick">
        <color indexed="64"/>
      </left>
      <right style="thick">
        <color indexed="64"/>
      </right>
      <top style="thick">
        <color indexed="64"/>
      </top>
      <bottom/>
      <diagonal/>
    </border>
    <border>
      <left style="thick">
        <color indexed="64"/>
      </left>
      <right style="thick">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style="medium">
        <color indexed="64"/>
      </top>
      <bottom style="thick">
        <color indexed="64"/>
      </bottom>
      <diagonal/>
    </border>
    <border>
      <left style="thin">
        <color indexed="64"/>
      </left>
      <right style="thin">
        <color indexed="64"/>
      </right>
      <top style="medium">
        <color indexed="64"/>
      </top>
      <bottom style="thick">
        <color indexed="64"/>
      </bottom>
      <diagonal/>
    </border>
    <border>
      <left style="thin">
        <color indexed="64"/>
      </left>
      <right/>
      <top style="thin">
        <color indexed="64"/>
      </top>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bottom/>
      <diagonal/>
    </border>
    <border>
      <left style="thin">
        <color indexed="64"/>
      </left>
      <right/>
      <top/>
      <bottom/>
      <diagonal/>
    </border>
    <border>
      <left style="thick">
        <color indexed="64"/>
      </left>
      <right style="thin">
        <color indexed="64"/>
      </right>
      <top/>
      <bottom/>
      <diagonal/>
    </border>
    <border>
      <left style="thick">
        <color indexed="64"/>
      </left>
      <right style="thin">
        <color indexed="64"/>
      </right>
      <top/>
      <bottom style="thick">
        <color indexed="64"/>
      </bottom>
      <diagonal/>
    </border>
    <border>
      <left style="thin">
        <color indexed="64"/>
      </left>
      <right style="thick">
        <color indexed="64"/>
      </right>
      <top style="thick">
        <color indexed="64"/>
      </top>
      <bottom/>
      <diagonal/>
    </border>
    <border>
      <left style="thin">
        <color indexed="64"/>
      </left>
      <right style="thin">
        <color indexed="64"/>
      </right>
      <top style="thick">
        <color indexed="64"/>
      </top>
      <bottom/>
      <diagonal/>
    </border>
    <border>
      <left/>
      <right style="thick">
        <color indexed="64"/>
      </right>
      <top style="thin">
        <color indexed="64"/>
      </top>
      <bottom/>
      <diagonal/>
    </border>
    <border>
      <left style="thick">
        <color indexed="64"/>
      </left>
      <right/>
      <top style="thick">
        <color indexed="64"/>
      </top>
      <bottom style="thick">
        <color indexed="64"/>
      </bottom>
      <diagonal/>
    </border>
    <border>
      <left style="thick">
        <color indexed="64"/>
      </left>
      <right style="thick">
        <color indexed="64"/>
      </right>
      <top/>
      <bottom/>
      <diagonal/>
    </border>
    <border>
      <left style="thick">
        <color indexed="64"/>
      </left>
      <right style="thick">
        <color indexed="64"/>
      </right>
      <top/>
      <bottom style="thick">
        <color indexed="64"/>
      </bottom>
      <diagonal/>
    </border>
    <border>
      <left style="thick">
        <color indexed="64"/>
      </left>
      <right style="thick">
        <color indexed="64"/>
      </right>
      <top style="thick">
        <color indexed="64"/>
      </top>
      <bottom style="thin">
        <color indexed="64"/>
      </bottom>
      <diagonal/>
    </border>
    <border>
      <left style="thick">
        <color indexed="64"/>
      </left>
      <right/>
      <top style="thick">
        <color indexed="64"/>
      </top>
      <bottom style="thin">
        <color indexed="64"/>
      </bottom>
      <diagonal/>
    </border>
    <border>
      <left style="thick">
        <color indexed="64"/>
      </left>
      <right/>
      <top style="thin">
        <color indexed="64"/>
      </top>
      <bottom/>
      <diagonal/>
    </border>
    <border>
      <left style="thick">
        <color indexed="64"/>
      </left>
      <right style="thick">
        <color rgb="FFC00000"/>
      </right>
      <top style="thick">
        <color rgb="FFC00000"/>
      </top>
      <bottom style="thin">
        <color rgb="FFC00000"/>
      </bottom>
      <diagonal/>
    </border>
    <border>
      <left style="thick">
        <color indexed="64"/>
      </left>
      <right style="thick">
        <color rgb="FFC00000"/>
      </right>
      <top style="thin">
        <color rgb="FFC00000"/>
      </top>
      <bottom style="thin">
        <color rgb="FFC00000"/>
      </bottom>
      <diagonal/>
    </border>
    <border>
      <left style="thick">
        <color indexed="64"/>
      </left>
      <right style="thick">
        <color rgb="FFC00000"/>
      </right>
      <top style="thin">
        <color rgb="FFC00000"/>
      </top>
      <bottom style="thick">
        <color rgb="FFC00000"/>
      </bottom>
      <diagonal/>
    </border>
  </borders>
  <cellStyleXfs count="2">
    <xf numFmtId="0" fontId="0" fillId="0" borderId="0"/>
    <xf numFmtId="0" fontId="1" fillId="0" borderId="0"/>
  </cellStyleXfs>
  <cellXfs count="370">
    <xf numFmtId="0" fontId="0" fillId="0" borderId="0" xfId="0"/>
    <xf numFmtId="0" fontId="6" fillId="0" borderId="0" xfId="0" applyFont="1" applyBorder="1" applyAlignment="1">
      <alignment vertical="center" wrapText="1"/>
    </xf>
    <xf numFmtId="0" fontId="6" fillId="0" borderId="0" xfId="0" applyFont="1" applyAlignment="1">
      <alignment vertical="center" wrapText="1"/>
    </xf>
    <xf numFmtId="0" fontId="5" fillId="0" borderId="0" xfId="0" applyFont="1" applyAlignment="1">
      <alignment vertical="center" wrapText="1"/>
    </xf>
    <xf numFmtId="0" fontId="5" fillId="0" borderId="0" xfId="0" applyFont="1" applyBorder="1" applyAlignment="1">
      <alignment horizontal="center" vertical="center" wrapText="1"/>
    </xf>
    <xf numFmtId="4" fontId="6" fillId="0" borderId="0" xfId="0" applyNumberFormat="1" applyFont="1" applyBorder="1" applyAlignment="1">
      <alignment vertical="center" wrapText="1"/>
    </xf>
    <xf numFmtId="0" fontId="8" fillId="0" borderId="0" xfId="0" applyFont="1" applyAlignment="1">
      <alignment horizontal="center" vertical="center" wrapText="1"/>
    </xf>
    <xf numFmtId="0" fontId="7" fillId="0" borderId="0" xfId="0" applyFont="1" applyAlignment="1">
      <alignment vertical="center" wrapText="1"/>
    </xf>
    <xf numFmtId="0" fontId="9" fillId="0" borderId="0" xfId="0" applyFont="1" applyAlignment="1" applyProtection="1">
      <alignment horizontal="right" vertical="center" wrapText="1"/>
    </xf>
    <xf numFmtId="0" fontId="10" fillId="0" borderId="0" xfId="0" applyFont="1" applyAlignment="1" applyProtection="1">
      <alignment vertical="center" wrapText="1"/>
      <protection locked="0"/>
    </xf>
    <xf numFmtId="0" fontId="10" fillId="0" borderId="0" xfId="0" applyFont="1" applyBorder="1" applyAlignment="1" applyProtection="1">
      <alignment vertical="center" wrapText="1"/>
      <protection locked="0"/>
    </xf>
    <xf numFmtId="0" fontId="10" fillId="0" borderId="0" xfId="0" applyFont="1" applyAlignment="1" applyProtection="1">
      <alignment horizontal="right" vertical="center" wrapText="1"/>
    </xf>
    <xf numFmtId="0" fontId="10" fillId="0" borderId="0" xfId="0" applyFont="1" applyAlignment="1" applyProtection="1">
      <alignment horizontal="left" vertical="center" wrapText="1"/>
      <protection locked="0"/>
    </xf>
    <xf numFmtId="3" fontId="10" fillId="0" borderId="0" xfId="0" applyNumberFormat="1" applyFont="1" applyBorder="1" applyAlignment="1" applyProtection="1">
      <alignment horizontal="right" vertical="center" wrapText="1"/>
    </xf>
    <xf numFmtId="3" fontId="10" fillId="0" borderId="0" xfId="0" applyNumberFormat="1" applyFont="1" applyAlignment="1" applyProtection="1">
      <alignment horizontal="right" vertical="center" wrapText="1"/>
    </xf>
    <xf numFmtId="0" fontId="10" fillId="0" borderId="0" xfId="0" applyFont="1" applyBorder="1" applyAlignment="1" applyProtection="1">
      <alignment wrapText="1"/>
      <protection locked="0"/>
    </xf>
    <xf numFmtId="3" fontId="10" fillId="0" borderId="0" xfId="0" applyNumberFormat="1" applyFont="1" applyBorder="1" applyAlignment="1" applyProtection="1">
      <alignment vertical="center" wrapText="1"/>
      <protection locked="0"/>
    </xf>
    <xf numFmtId="0" fontId="2" fillId="0"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3" xfId="0" applyFont="1" applyFill="1" applyBorder="1" applyAlignment="1">
      <alignment horizontal="center" vertical="center" wrapText="1"/>
    </xf>
    <xf numFmtId="7" fontId="13" fillId="0" borderId="3" xfId="0" applyNumberFormat="1" applyFont="1" applyFill="1" applyBorder="1" applyAlignment="1">
      <alignment vertical="center" wrapText="1"/>
    </xf>
    <xf numFmtId="0" fontId="9" fillId="2" borderId="4" xfId="0" applyFont="1" applyFill="1" applyBorder="1" applyAlignment="1">
      <alignment horizontal="center" vertical="center" wrapText="1"/>
    </xf>
    <xf numFmtId="7" fontId="13" fillId="3" borderId="4" xfId="0" applyNumberFormat="1" applyFont="1" applyFill="1" applyBorder="1" applyAlignment="1">
      <alignment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left" vertical="center" wrapText="1"/>
    </xf>
    <xf numFmtId="7" fontId="13" fillId="3" borderId="6" xfId="0" applyNumberFormat="1" applyFont="1" applyFill="1" applyBorder="1" applyAlignment="1">
      <alignment vertical="center" wrapText="1"/>
    </xf>
    <xf numFmtId="7" fontId="13" fillId="3" borderId="7" xfId="0" applyNumberFormat="1" applyFont="1" applyFill="1" applyBorder="1" applyAlignment="1">
      <alignment vertical="center" wrapText="1"/>
    </xf>
    <xf numFmtId="0" fontId="8" fillId="0" borderId="8" xfId="0" applyFont="1" applyBorder="1" applyAlignment="1">
      <alignment vertical="center" wrapText="1"/>
    </xf>
    <xf numFmtId="0" fontId="5" fillId="0" borderId="0" xfId="0" applyFont="1" applyBorder="1" applyAlignment="1">
      <alignment vertical="center" wrapText="1"/>
    </xf>
    <xf numFmtId="0" fontId="5" fillId="0" borderId="9" xfId="0" applyFont="1" applyBorder="1" applyAlignment="1">
      <alignment vertical="center" wrapText="1"/>
    </xf>
    <xf numFmtId="0" fontId="6" fillId="0" borderId="0" xfId="0" applyFont="1" applyAlignment="1">
      <alignment horizontal="center" vertical="center" wrapText="1"/>
    </xf>
    <xf numFmtId="3" fontId="6" fillId="0" borderId="0" xfId="0" applyNumberFormat="1" applyFont="1" applyAlignment="1">
      <alignment vertical="center" wrapText="1"/>
    </xf>
    <xf numFmtId="0" fontId="2" fillId="0" borderId="10" xfId="0" applyFont="1" applyBorder="1" applyAlignment="1">
      <alignment vertical="center" wrapText="1"/>
    </xf>
    <xf numFmtId="0" fontId="2" fillId="4" borderId="2" xfId="0" applyFont="1" applyFill="1" applyBorder="1" applyAlignment="1">
      <alignment vertical="center" wrapText="1"/>
    </xf>
    <xf numFmtId="0" fontId="2" fillId="4" borderId="11" xfId="0" applyFont="1" applyFill="1" applyBorder="1" applyAlignment="1">
      <alignment vertical="center" wrapText="1"/>
    </xf>
    <xf numFmtId="0" fontId="2" fillId="4" borderId="3" xfId="0" applyFont="1" applyFill="1" applyBorder="1" applyAlignment="1">
      <alignment vertical="center" wrapText="1"/>
    </xf>
    <xf numFmtId="0" fontId="2" fillId="4" borderId="3" xfId="0" applyFont="1" applyFill="1" applyBorder="1" applyAlignment="1">
      <alignment vertical="center"/>
    </xf>
    <xf numFmtId="0" fontId="2" fillId="0" borderId="1" xfId="0" applyFont="1" applyBorder="1" applyAlignment="1">
      <alignment horizontal="center" vertical="center" wrapText="1"/>
    </xf>
    <xf numFmtId="7" fontId="4" fillId="0" borderId="3" xfId="0" applyNumberFormat="1" applyFont="1" applyFill="1" applyBorder="1" applyAlignment="1">
      <alignment horizontal="center" vertical="center" wrapText="1"/>
    </xf>
    <xf numFmtId="0" fontId="21" fillId="0" borderId="0" xfId="0" applyFont="1" applyAlignment="1">
      <alignment horizontal="center" vertical="center" wrapText="1"/>
    </xf>
    <xf numFmtId="0" fontId="21" fillId="0" borderId="0" xfId="0" applyFont="1" applyAlignment="1">
      <alignment horizontal="center" vertical="center"/>
    </xf>
    <xf numFmtId="0" fontId="5" fillId="0" borderId="0" xfId="0" applyFont="1" applyBorder="1" applyAlignment="1">
      <alignment horizontal="left" vertical="center" wrapText="1"/>
    </xf>
    <xf numFmtId="0" fontId="2" fillId="0" borderId="3" xfId="0" applyFont="1" applyFill="1" applyBorder="1" applyAlignment="1">
      <alignment vertical="center" wrapText="1"/>
    </xf>
    <xf numFmtId="0" fontId="2" fillId="0" borderId="3" xfId="0" applyFont="1" applyFill="1" applyBorder="1" applyAlignment="1">
      <alignment vertical="center"/>
    </xf>
    <xf numFmtId="0" fontId="2" fillId="0" borderId="10" xfId="0" applyFont="1" applyFill="1" applyBorder="1" applyAlignment="1">
      <alignment vertical="center" wrapText="1"/>
    </xf>
    <xf numFmtId="0" fontId="6" fillId="0" borderId="3" xfId="0" applyFont="1" applyFill="1" applyBorder="1" applyAlignment="1">
      <alignment vertical="center" wrapText="1"/>
    </xf>
    <xf numFmtId="0" fontId="6" fillId="0" borderId="3" xfId="0" applyFont="1" applyFill="1" applyBorder="1" applyAlignment="1">
      <alignment vertical="center"/>
    </xf>
    <xf numFmtId="0" fontId="6" fillId="0" borderId="0" xfId="0" applyFont="1" applyFill="1" applyAlignment="1">
      <alignment vertical="center" wrapText="1"/>
    </xf>
    <xf numFmtId="0" fontId="2" fillId="0" borderId="12" xfId="0" applyFont="1" applyFill="1" applyBorder="1" applyAlignment="1">
      <alignment vertical="center" wrapText="1"/>
    </xf>
    <xf numFmtId="0" fontId="2" fillId="0" borderId="12" xfId="0" applyFont="1" applyFill="1" applyBorder="1" applyAlignment="1">
      <alignment vertical="center"/>
    </xf>
    <xf numFmtId="0" fontId="3" fillId="2" borderId="1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0" borderId="3" xfId="0" applyFont="1" applyBorder="1" applyAlignment="1">
      <alignment horizontal="center" vertical="center" wrapText="1"/>
    </xf>
    <xf numFmtId="0" fontId="5" fillId="0" borderId="14" xfId="0" applyFont="1" applyBorder="1" applyAlignment="1">
      <alignment vertical="center" wrapText="1"/>
    </xf>
    <xf numFmtId="0" fontId="6" fillId="0" borderId="0" xfId="1" applyFont="1" applyAlignment="1">
      <alignment horizontal="center" vertical="center" wrapText="1"/>
    </xf>
    <xf numFmtId="0" fontId="6" fillId="0" borderId="0" xfId="1" applyFont="1" applyAlignment="1">
      <alignment vertical="center" wrapText="1"/>
    </xf>
    <xf numFmtId="0" fontId="5" fillId="0" borderId="0" xfId="1" applyFont="1" applyAlignment="1">
      <alignment vertical="center" wrapText="1"/>
    </xf>
    <xf numFmtId="0" fontId="5" fillId="0" borderId="9" xfId="1" applyFont="1" applyBorder="1" applyAlignment="1">
      <alignment vertical="center" wrapText="1"/>
    </xf>
    <xf numFmtId="0" fontId="5" fillId="0" borderId="0" xfId="1" applyFont="1" applyBorder="1" applyAlignment="1">
      <alignment vertical="center" wrapText="1"/>
    </xf>
    <xf numFmtId="0" fontId="4" fillId="0" borderId="0" xfId="1" applyFont="1" applyAlignment="1">
      <alignment horizontal="center" vertical="center" wrapText="1"/>
    </xf>
    <xf numFmtId="0" fontId="4" fillId="0" borderId="5" xfId="1" applyFont="1" applyBorder="1" applyAlignment="1">
      <alignment horizontal="center" vertical="center" wrapText="1"/>
    </xf>
    <xf numFmtId="0" fontId="4" fillId="0" borderId="1" xfId="1" applyFont="1" applyBorder="1" applyAlignment="1">
      <alignment horizontal="center" vertical="center" wrapText="1"/>
    </xf>
    <xf numFmtId="0" fontId="2" fillId="0" borderId="1" xfId="1" applyFont="1" applyBorder="1" applyAlignment="1">
      <alignment horizontal="center" vertical="center" wrapText="1"/>
    </xf>
    <xf numFmtId="0" fontId="2" fillId="0" borderId="3" xfId="1" applyFont="1" applyBorder="1" applyAlignment="1">
      <alignment horizontal="left" vertical="center" wrapText="1"/>
    </xf>
    <xf numFmtId="0" fontId="2" fillId="0" borderId="3" xfId="1" applyFont="1" applyFill="1" applyBorder="1" applyAlignment="1">
      <alignment horizontal="center" vertical="center" wrapText="1"/>
    </xf>
    <xf numFmtId="0" fontId="4" fillId="0" borderId="3" xfId="1" applyFont="1" applyBorder="1" applyAlignment="1">
      <alignment horizontal="center" vertical="center" wrapText="1"/>
    </xf>
    <xf numFmtId="7" fontId="9" fillId="0" borderId="3" xfId="1" applyNumberFormat="1" applyFont="1" applyFill="1" applyBorder="1" applyAlignment="1">
      <alignment vertical="center" wrapText="1"/>
    </xf>
    <xf numFmtId="0" fontId="2" fillId="0" borderId="10" xfId="1" applyFont="1" applyBorder="1" applyAlignment="1">
      <alignment vertical="center" wrapText="1"/>
    </xf>
    <xf numFmtId="0" fontId="9" fillId="2" borderId="4" xfId="1" applyFont="1" applyFill="1" applyBorder="1" applyAlignment="1">
      <alignment horizontal="center" vertical="center" wrapText="1"/>
    </xf>
    <xf numFmtId="7" fontId="9" fillId="2" borderId="4" xfId="1" applyNumberFormat="1" applyFont="1" applyFill="1" applyBorder="1" applyAlignment="1">
      <alignment horizontal="center" vertical="center" wrapText="1"/>
    </xf>
    <xf numFmtId="7" fontId="9" fillId="3" borderId="4" xfId="1" applyNumberFormat="1" applyFont="1" applyFill="1" applyBorder="1" applyAlignment="1">
      <alignment vertical="center" wrapText="1"/>
    </xf>
    <xf numFmtId="7" fontId="9" fillId="3" borderId="6" xfId="1" applyNumberFormat="1" applyFont="1" applyFill="1" applyBorder="1" applyAlignment="1">
      <alignment vertical="center" wrapText="1"/>
    </xf>
    <xf numFmtId="7" fontId="9" fillId="3" borderId="7" xfId="1" applyNumberFormat="1" applyFont="1" applyFill="1" applyBorder="1" applyAlignment="1">
      <alignment vertical="center" wrapText="1"/>
    </xf>
    <xf numFmtId="0" fontId="6" fillId="0" borderId="0" xfId="1" applyFont="1" applyBorder="1" applyAlignment="1">
      <alignment vertical="center" wrapText="1"/>
    </xf>
    <xf numFmtId="0" fontId="9" fillId="0" borderId="0" xfId="1" applyFont="1" applyAlignment="1" applyProtection="1">
      <alignment horizontal="right" vertical="center" wrapText="1"/>
    </xf>
    <xf numFmtId="0" fontId="1" fillId="0" borderId="0" xfId="1" applyFont="1" applyAlignment="1" applyProtection="1">
      <alignment horizontal="left" vertical="center" wrapText="1"/>
      <protection locked="0"/>
    </xf>
    <xf numFmtId="0" fontId="1" fillId="0" borderId="0" xfId="1" applyFont="1" applyAlignment="1" applyProtection="1">
      <alignment vertical="center" wrapText="1"/>
      <protection locked="0"/>
    </xf>
    <xf numFmtId="4" fontId="6" fillId="0" borderId="0" xfId="1" applyNumberFormat="1" applyFont="1" applyBorder="1" applyAlignment="1">
      <alignment vertical="center" wrapText="1"/>
    </xf>
    <xf numFmtId="0" fontId="1" fillId="0" borderId="0" xfId="1" applyFont="1" applyAlignment="1" applyProtection="1">
      <alignment horizontal="right" vertical="center" wrapText="1"/>
    </xf>
    <xf numFmtId="3" fontId="1" fillId="0" borderId="0" xfId="1" applyNumberFormat="1" applyFont="1" applyBorder="1" applyAlignment="1" applyProtection="1">
      <alignment horizontal="right" vertical="center" wrapText="1"/>
    </xf>
    <xf numFmtId="3" fontId="1" fillId="0" borderId="0" xfId="1" applyNumberFormat="1" applyFont="1" applyBorder="1" applyAlignment="1" applyProtection="1">
      <alignment vertical="center" wrapText="1"/>
      <protection locked="0"/>
    </xf>
    <xf numFmtId="0" fontId="1" fillId="0" borderId="0" xfId="1" applyFont="1" applyBorder="1" applyAlignment="1" applyProtection="1">
      <alignment wrapText="1"/>
      <protection locked="0"/>
    </xf>
    <xf numFmtId="3" fontId="1" fillId="0" borderId="0" xfId="1" applyNumberFormat="1" applyFont="1" applyAlignment="1" applyProtection="1">
      <alignment horizontal="right" vertical="center" wrapText="1"/>
    </xf>
    <xf numFmtId="0" fontId="1" fillId="0" borderId="0" xfId="1" applyFont="1" applyBorder="1" applyAlignment="1" applyProtection="1">
      <alignment vertical="center" wrapText="1"/>
      <protection locked="0"/>
    </xf>
    <xf numFmtId="0" fontId="5" fillId="0" borderId="0" xfId="1" applyFont="1" applyBorder="1" applyAlignment="1">
      <alignment horizontal="center" vertical="center" wrapText="1"/>
    </xf>
    <xf numFmtId="7" fontId="4" fillId="0" borderId="3" xfId="1" applyNumberFormat="1" applyFont="1" applyFill="1" applyBorder="1" applyAlignment="1">
      <alignment horizontal="center" vertical="center" wrapText="1"/>
    </xf>
    <xf numFmtId="0" fontId="2" fillId="0" borderId="1" xfId="1" applyFont="1" applyBorder="1" applyAlignment="1">
      <alignment horizontal="left" vertical="center" wrapText="1"/>
    </xf>
    <xf numFmtId="7" fontId="9" fillId="0" borderId="3" xfId="0" applyNumberFormat="1" applyFont="1" applyFill="1" applyBorder="1" applyAlignment="1">
      <alignment vertical="center" wrapText="1"/>
    </xf>
    <xf numFmtId="0" fontId="4" fillId="0" borderId="0" xfId="0" applyFont="1" applyAlignment="1">
      <alignment horizontal="center" vertical="center" wrapText="1"/>
    </xf>
    <xf numFmtId="0" fontId="2" fillId="4" borderId="4" xfId="0" applyFont="1" applyFill="1" applyBorder="1" applyAlignment="1">
      <alignment vertical="center" wrapText="1"/>
    </xf>
    <xf numFmtId="0" fontId="2" fillId="4" borderId="6" xfId="0" applyFont="1" applyFill="1" applyBorder="1" applyAlignment="1">
      <alignment vertical="center" wrapText="1"/>
    </xf>
    <xf numFmtId="0" fontId="9" fillId="0" borderId="3" xfId="1" applyFont="1" applyBorder="1" applyAlignment="1">
      <alignment horizontal="center" vertical="center" wrapText="1"/>
    </xf>
    <xf numFmtId="0" fontId="4" fillId="0" borderId="0" xfId="1" applyFont="1" applyBorder="1" applyAlignment="1">
      <alignment horizontal="center" vertical="center" wrapText="1"/>
    </xf>
    <xf numFmtId="0" fontId="2" fillId="0" borderId="15" xfId="0" applyFont="1" applyBorder="1" applyAlignment="1">
      <alignment horizontal="center" vertical="center" wrapText="1"/>
    </xf>
    <xf numFmtId="0" fontId="2" fillId="5" borderId="16" xfId="0" applyFont="1" applyFill="1" applyBorder="1" applyAlignment="1">
      <alignment vertical="center" wrapText="1"/>
    </xf>
    <xf numFmtId="0" fontId="2" fillId="5" borderId="17" xfId="0" applyFont="1" applyFill="1" applyBorder="1" applyAlignment="1">
      <alignment vertical="center" wrapText="1"/>
    </xf>
    <xf numFmtId="0" fontId="2" fillId="5" borderId="18" xfId="0" applyFont="1" applyFill="1" applyBorder="1" applyAlignment="1">
      <alignment vertical="center" wrapText="1"/>
    </xf>
    <xf numFmtId="0" fontId="26" fillId="5" borderId="18" xfId="0" applyFont="1" applyFill="1" applyBorder="1" applyAlignment="1">
      <alignment vertical="center" wrapText="1"/>
    </xf>
    <xf numFmtId="0" fontId="6" fillId="4" borderId="11" xfId="0" applyFont="1" applyFill="1" applyBorder="1" applyAlignment="1">
      <alignment vertical="center" wrapText="1"/>
    </xf>
    <xf numFmtId="0" fontId="26" fillId="4" borderId="3" xfId="0" applyFont="1" applyFill="1" applyBorder="1" applyAlignment="1">
      <alignment vertical="center" wrapText="1"/>
    </xf>
    <xf numFmtId="0" fontId="2" fillId="6" borderId="11" xfId="0" applyFont="1" applyFill="1" applyBorder="1" applyAlignment="1">
      <alignment vertical="center" wrapText="1"/>
    </xf>
    <xf numFmtId="0" fontId="2" fillId="6" borderId="2" xfId="0" applyFont="1" applyFill="1" applyBorder="1" applyAlignment="1">
      <alignment vertical="center" wrapText="1"/>
    </xf>
    <xf numFmtId="0" fontId="2" fillId="6" borderId="3" xfId="0" applyFont="1" applyFill="1" applyBorder="1" applyAlignment="1">
      <alignment vertical="center" wrapText="1"/>
    </xf>
    <xf numFmtId="0" fontId="6" fillId="6" borderId="11" xfId="0" applyFont="1" applyFill="1" applyBorder="1" applyAlignment="1">
      <alignment vertical="center" wrapText="1"/>
    </xf>
    <xf numFmtId="0" fontId="2" fillId="5" borderId="11" xfId="0" applyFont="1" applyFill="1" applyBorder="1" applyAlignment="1">
      <alignment vertical="center" wrapText="1"/>
    </xf>
    <xf numFmtId="0" fontId="2" fillId="5" borderId="2" xfId="0" applyFont="1" applyFill="1" applyBorder="1" applyAlignment="1">
      <alignment vertical="center" wrapText="1"/>
    </xf>
    <xf numFmtId="0" fontId="2" fillId="5" borderId="3" xfId="0" applyFont="1" applyFill="1" applyBorder="1" applyAlignment="1">
      <alignment vertical="center" wrapText="1"/>
    </xf>
    <xf numFmtId="0" fontId="26" fillId="5" borderId="3" xfId="0" applyFont="1" applyFill="1" applyBorder="1" applyAlignment="1">
      <alignment vertical="center" wrapText="1"/>
    </xf>
    <xf numFmtId="0" fontId="1" fillId="4" borderId="3" xfId="0" applyFont="1" applyFill="1" applyBorder="1" applyAlignment="1">
      <alignment vertical="center" wrapText="1"/>
    </xf>
    <xf numFmtId="0" fontId="2" fillId="4" borderId="13" xfId="0" applyFont="1" applyFill="1" applyBorder="1" applyAlignment="1">
      <alignment vertical="center" wrapText="1"/>
    </xf>
    <xf numFmtId="0" fontId="6" fillId="4" borderId="6" xfId="0" applyFont="1" applyFill="1" applyBorder="1" applyAlignment="1">
      <alignment vertical="center" wrapText="1"/>
    </xf>
    <xf numFmtId="0" fontId="6" fillId="5" borderId="11" xfId="0" applyFont="1" applyFill="1" applyBorder="1" applyAlignment="1">
      <alignment vertical="center" wrapText="1"/>
    </xf>
    <xf numFmtId="0" fontId="6" fillId="5" borderId="19" xfId="0" applyFont="1" applyFill="1" applyBorder="1" applyAlignment="1">
      <alignment vertical="center" wrapText="1"/>
    </xf>
    <xf numFmtId="0" fontId="21" fillId="0" borderId="0" xfId="1" applyFont="1" applyAlignment="1">
      <alignment horizontal="center" vertical="center" wrapText="1"/>
    </xf>
    <xf numFmtId="0" fontId="1" fillId="0" borderId="0" xfId="1"/>
    <xf numFmtId="0" fontId="21" fillId="0" borderId="0" xfId="1" applyFont="1" applyAlignment="1">
      <alignment horizontal="center" vertical="center"/>
    </xf>
    <xf numFmtId="173" fontId="9" fillId="0" borderId="3" xfId="0" applyNumberFormat="1" applyFont="1" applyBorder="1" applyAlignment="1">
      <alignment horizontal="center" vertical="center" wrapText="1"/>
    </xf>
    <xf numFmtId="0" fontId="2" fillId="0" borderId="10" xfId="0" applyFont="1" applyBorder="1" applyAlignment="1">
      <alignment horizontal="center" vertical="center" wrapText="1"/>
    </xf>
    <xf numFmtId="3" fontId="5" fillId="0" borderId="0" xfId="0" applyNumberFormat="1" applyFont="1" applyAlignment="1">
      <alignment vertical="center" wrapText="1"/>
    </xf>
    <xf numFmtId="3" fontId="5" fillId="0" borderId="9" xfId="0" applyNumberFormat="1" applyFont="1" applyBorder="1" applyAlignment="1">
      <alignment vertical="center" wrapText="1"/>
    </xf>
    <xf numFmtId="3" fontId="5" fillId="0" borderId="0" xfId="0" applyNumberFormat="1" applyFont="1" applyBorder="1" applyAlignment="1">
      <alignment vertical="center" wrapText="1"/>
    </xf>
    <xf numFmtId="3" fontId="4" fillId="0" borderId="3" xfId="0" applyNumberFormat="1" applyFont="1" applyBorder="1" applyAlignment="1">
      <alignment horizontal="center" vertical="center" wrapText="1"/>
    </xf>
    <xf numFmtId="3" fontId="9" fillId="2" borderId="4" xfId="0" applyNumberFormat="1" applyFont="1" applyFill="1" applyBorder="1" applyAlignment="1">
      <alignment horizontal="center" vertical="center" wrapText="1"/>
    </xf>
    <xf numFmtId="3" fontId="6" fillId="0" borderId="0" xfId="0" applyNumberFormat="1" applyFont="1" applyBorder="1" applyAlignment="1">
      <alignment vertical="center" wrapText="1"/>
    </xf>
    <xf numFmtId="3" fontId="9" fillId="0" borderId="0" xfId="0" applyNumberFormat="1" applyFont="1" applyAlignment="1" applyProtection="1">
      <alignment horizontal="right" vertical="center" wrapText="1"/>
    </xf>
    <xf numFmtId="0" fontId="2" fillId="0" borderId="20" xfId="0" applyFont="1" applyBorder="1" applyAlignment="1">
      <alignment horizontal="center" vertical="center" wrapText="1"/>
    </xf>
    <xf numFmtId="0" fontId="4" fillId="0" borderId="20" xfId="0" applyFont="1" applyBorder="1" applyAlignment="1">
      <alignment horizontal="center" vertical="center" wrapText="1"/>
    </xf>
    <xf numFmtId="0" fontId="5" fillId="0" borderId="9" xfId="0" applyFont="1" applyBorder="1" applyAlignment="1">
      <alignment horizontal="left" vertical="center" wrapText="1"/>
    </xf>
    <xf numFmtId="7" fontId="9" fillId="3" borderId="4" xfId="0" applyNumberFormat="1" applyFont="1" applyFill="1" applyBorder="1" applyAlignment="1">
      <alignment vertical="center" wrapText="1"/>
    </xf>
    <xf numFmtId="7" fontId="9" fillId="3" borderId="6" xfId="0" applyNumberFormat="1" applyFont="1" applyFill="1" applyBorder="1" applyAlignment="1">
      <alignment vertical="center" wrapText="1"/>
    </xf>
    <xf numFmtId="7" fontId="9" fillId="3" borderId="7" xfId="0" applyNumberFormat="1" applyFont="1" applyFill="1" applyBorder="1" applyAlignment="1">
      <alignment vertical="center" wrapText="1"/>
    </xf>
    <xf numFmtId="0" fontId="1" fillId="0" borderId="0" xfId="0" applyFont="1" applyAlignment="1" applyProtection="1">
      <alignment horizontal="left" vertical="center" wrapText="1"/>
      <protection locked="0"/>
    </xf>
    <xf numFmtId="0" fontId="1" fillId="0" borderId="0" xfId="0" applyFont="1" applyAlignment="1" applyProtection="1">
      <alignment vertical="center" wrapText="1"/>
      <protection locked="0"/>
    </xf>
    <xf numFmtId="0" fontId="1" fillId="0" borderId="0" xfId="0" applyFont="1" applyAlignment="1" applyProtection="1">
      <alignment horizontal="right" vertical="center" wrapText="1"/>
    </xf>
    <xf numFmtId="3" fontId="1" fillId="0" borderId="0" xfId="0" applyNumberFormat="1" applyFont="1" applyBorder="1" applyAlignment="1" applyProtection="1">
      <alignment horizontal="right" vertical="center" wrapText="1"/>
    </xf>
    <xf numFmtId="3" fontId="1" fillId="0" borderId="0" xfId="0" applyNumberFormat="1" applyFont="1" applyBorder="1" applyAlignment="1" applyProtection="1">
      <alignment vertical="center" wrapText="1"/>
      <protection locked="0"/>
    </xf>
    <xf numFmtId="0" fontId="1" fillId="0" borderId="0" xfId="0" applyFont="1" applyBorder="1" applyAlignment="1" applyProtection="1">
      <alignment wrapText="1"/>
      <protection locked="0"/>
    </xf>
    <xf numFmtId="3" fontId="1" fillId="0" borderId="0" xfId="0" applyNumberFormat="1" applyFont="1" applyAlignment="1" applyProtection="1">
      <alignment horizontal="right" vertical="center" wrapText="1"/>
    </xf>
    <xf numFmtId="0" fontId="1" fillId="0" borderId="0" xfId="0" applyFont="1" applyBorder="1" applyAlignment="1" applyProtection="1">
      <alignment vertical="center" wrapText="1"/>
      <protection locked="0"/>
    </xf>
    <xf numFmtId="0" fontId="5" fillId="0" borderId="9" xfId="1" applyFont="1" applyBorder="1" applyAlignment="1">
      <alignment horizontal="left" vertical="center" wrapText="1"/>
    </xf>
    <xf numFmtId="49" fontId="4" fillId="0" borderId="3" xfId="1" applyNumberFormat="1" applyFont="1" applyFill="1" applyBorder="1" applyAlignment="1">
      <alignment horizontal="center" vertical="center" wrapText="1"/>
    </xf>
    <xf numFmtId="7" fontId="9" fillId="3" borderId="21" xfId="1" applyNumberFormat="1" applyFont="1" applyFill="1" applyBorder="1" applyAlignment="1">
      <alignment vertical="center" wrapText="1"/>
    </xf>
    <xf numFmtId="2" fontId="6" fillId="0" borderId="0" xfId="1" applyNumberFormat="1" applyFont="1" applyAlignment="1">
      <alignment vertical="center" wrapText="1"/>
    </xf>
    <xf numFmtId="0" fontId="2" fillId="0" borderId="22" xfId="0" applyFont="1" applyBorder="1" applyAlignment="1">
      <alignment horizontal="left" vertical="center" wrapText="1"/>
    </xf>
    <xf numFmtId="3" fontId="4" fillId="0" borderId="3" xfId="1" applyNumberFormat="1" applyFont="1" applyBorder="1" applyAlignment="1">
      <alignment horizontal="center" vertical="center" wrapText="1"/>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4" fillId="2" borderId="23" xfId="0" applyFont="1" applyFill="1" applyBorder="1" applyAlignment="1">
      <alignment vertical="center" wrapText="1"/>
    </xf>
    <xf numFmtId="0" fontId="16" fillId="2" borderId="23" xfId="0" applyFont="1" applyFill="1" applyBorder="1" applyAlignment="1">
      <alignment horizontal="center" vertical="center" wrapText="1"/>
    </xf>
    <xf numFmtId="0" fontId="17" fillId="2" borderId="23" xfId="0" applyFont="1" applyFill="1" applyBorder="1" applyAlignment="1">
      <alignment vertical="center" wrapText="1"/>
    </xf>
    <xf numFmtId="0" fontId="18" fillId="2" borderId="23" xfId="0" applyFont="1" applyFill="1" applyBorder="1" applyAlignment="1">
      <alignment vertical="center" wrapText="1"/>
    </xf>
    <xf numFmtId="0" fontId="25" fillId="2" borderId="23" xfId="0" applyFont="1" applyFill="1" applyBorder="1" applyAlignment="1">
      <alignment horizontal="center" vertical="center" wrapText="1"/>
    </xf>
    <xf numFmtId="0" fontId="24" fillId="2" borderId="23" xfId="0" applyFont="1" applyFill="1" applyBorder="1" applyAlignment="1">
      <alignment horizontal="center" vertical="center" wrapText="1"/>
    </xf>
    <xf numFmtId="0" fontId="23" fillId="4" borderId="3" xfId="0" applyFont="1" applyFill="1" applyBorder="1" applyAlignment="1">
      <alignment vertical="center" wrapText="1"/>
    </xf>
    <xf numFmtId="0" fontId="1" fillId="4" borderId="3" xfId="0" applyFont="1" applyFill="1" applyBorder="1" applyAlignment="1">
      <alignment vertical="center"/>
    </xf>
    <xf numFmtId="172" fontId="0" fillId="0" borderId="25" xfId="0" applyNumberFormat="1" applyBorder="1" applyAlignment="1">
      <alignment vertical="center"/>
    </xf>
    <xf numFmtId="0" fontId="6" fillId="0" borderId="26" xfId="0" applyFont="1" applyBorder="1" applyAlignment="1">
      <alignment vertical="center" wrapText="1"/>
    </xf>
    <xf numFmtId="0" fontId="2" fillId="4" borderId="26" xfId="0" applyFont="1" applyFill="1" applyBorder="1" applyAlignment="1">
      <alignment vertical="center" wrapText="1"/>
    </xf>
    <xf numFmtId="0" fontId="21" fillId="4" borderId="26" xfId="0" applyFont="1" applyFill="1" applyBorder="1" applyAlignment="1">
      <alignment horizontal="center" vertical="center"/>
    </xf>
    <xf numFmtId="0" fontId="6" fillId="0" borderId="27" xfId="0" applyFont="1" applyFill="1" applyBorder="1" applyAlignment="1">
      <alignment vertical="center" wrapText="1"/>
    </xf>
    <xf numFmtId="0" fontId="2" fillId="0" borderId="28" xfId="0" applyFont="1" applyFill="1" applyBorder="1" applyAlignment="1">
      <alignment vertical="center" wrapText="1"/>
    </xf>
    <xf numFmtId="0" fontId="2" fillId="0" borderId="27" xfId="0" applyFont="1" applyFill="1" applyBorder="1" applyAlignment="1">
      <alignment vertical="center" wrapText="1"/>
    </xf>
    <xf numFmtId="0" fontId="21" fillId="0" borderId="27" xfId="0" applyFont="1" applyFill="1" applyBorder="1" applyAlignment="1">
      <alignment horizontal="center" vertical="center"/>
    </xf>
    <xf numFmtId="172" fontId="0" fillId="0" borderId="25" xfId="0" applyNumberFormat="1" applyFill="1" applyBorder="1" applyAlignment="1">
      <alignment vertical="center"/>
    </xf>
    <xf numFmtId="0" fontId="6" fillId="0" borderId="26" xfId="0" applyFont="1" applyFill="1" applyBorder="1" applyAlignment="1">
      <alignment vertical="center" wrapText="1"/>
    </xf>
    <xf numFmtId="0" fontId="2" fillId="0" borderId="29" xfId="0" applyFont="1" applyFill="1" applyBorder="1" applyAlignment="1">
      <alignment vertical="center" wrapText="1"/>
    </xf>
    <xf numFmtId="0" fontId="2" fillId="0" borderId="26" xfId="0" applyFont="1" applyFill="1" applyBorder="1" applyAlignment="1">
      <alignment vertical="center" wrapText="1"/>
    </xf>
    <xf numFmtId="0" fontId="21" fillId="0" borderId="26" xfId="0" applyFont="1" applyFill="1" applyBorder="1" applyAlignment="1">
      <alignment horizontal="center" vertical="center"/>
    </xf>
    <xf numFmtId="0" fontId="9" fillId="2" borderId="30" xfId="0" applyFont="1" applyFill="1" applyBorder="1" applyAlignment="1">
      <alignment vertical="center"/>
    </xf>
    <xf numFmtId="0" fontId="9" fillId="2" borderId="23" xfId="0" applyFont="1" applyFill="1" applyBorder="1" applyAlignment="1">
      <alignment horizontal="center" vertical="center"/>
    </xf>
    <xf numFmtId="0" fontId="6" fillId="0" borderId="31" xfId="0" applyFont="1" applyFill="1" applyBorder="1" applyAlignment="1">
      <alignment vertical="center" wrapText="1"/>
    </xf>
    <xf numFmtId="0" fontId="2" fillId="0" borderId="32" xfId="0" applyFont="1" applyFill="1" applyBorder="1" applyAlignment="1">
      <alignment vertical="center" wrapText="1"/>
    </xf>
    <xf numFmtId="0" fontId="2" fillId="0" borderId="31" xfId="0" applyFont="1" applyFill="1" applyBorder="1" applyAlignment="1">
      <alignment vertical="center" wrapText="1"/>
    </xf>
    <xf numFmtId="0" fontId="2" fillId="0" borderId="33" xfId="0" applyFont="1" applyFill="1" applyBorder="1" applyAlignment="1">
      <alignment horizontal="center" vertical="center" wrapText="1"/>
    </xf>
    <xf numFmtId="0" fontId="19" fillId="0" borderId="34" xfId="0" applyFont="1" applyFill="1" applyBorder="1" applyAlignment="1">
      <alignment vertical="center" wrapText="1"/>
    </xf>
    <xf numFmtId="0" fontId="21" fillId="0" borderId="31" xfId="0" applyFont="1" applyFill="1" applyBorder="1" applyAlignment="1">
      <alignment horizontal="center" vertical="center"/>
    </xf>
    <xf numFmtId="172" fontId="0" fillId="0" borderId="35" xfId="0" applyNumberFormat="1" applyFill="1" applyBorder="1" applyAlignment="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vertical="center"/>
    </xf>
    <xf numFmtId="0" fontId="21" fillId="0" borderId="27" xfId="0" applyFont="1" applyFill="1" applyBorder="1" applyAlignment="1">
      <alignment horizontal="center" vertical="center" wrapText="1"/>
    </xf>
    <xf numFmtId="0" fontId="19" fillId="0" borderId="10" xfId="0" applyFont="1" applyFill="1" applyBorder="1" applyAlignment="1">
      <alignment vertical="center" wrapText="1"/>
    </xf>
    <xf numFmtId="0" fontId="2" fillId="0" borderId="5" xfId="0" applyFont="1" applyFill="1" applyBorder="1" applyAlignment="1">
      <alignment horizontal="center" vertical="center" wrapText="1"/>
    </xf>
    <xf numFmtId="0" fontId="19" fillId="0" borderId="11" xfId="0" applyFont="1" applyFill="1" applyBorder="1" applyAlignment="1">
      <alignment vertical="center" wrapText="1"/>
    </xf>
    <xf numFmtId="0" fontId="2" fillId="4" borderId="5" xfId="0" applyFont="1" applyFill="1" applyBorder="1" applyAlignment="1">
      <alignment horizontal="center" vertical="center" wrapText="1"/>
    </xf>
    <xf numFmtId="0" fontId="21" fillId="2" borderId="23" xfId="0" applyFont="1" applyFill="1" applyBorder="1" applyAlignment="1">
      <alignment horizontal="center" vertical="center"/>
    </xf>
    <xf numFmtId="0" fontId="5" fillId="0" borderId="0" xfId="1" applyFont="1" applyBorder="1" applyAlignment="1">
      <alignment horizontal="left" vertical="center" wrapText="1"/>
    </xf>
    <xf numFmtId="0" fontId="4" fillId="2" borderId="23" xfId="1" applyFont="1" applyFill="1" applyBorder="1" applyAlignment="1">
      <alignment horizontal="center" vertical="center" wrapText="1"/>
    </xf>
    <xf numFmtId="0" fontId="4" fillId="2" borderId="24" xfId="1" applyFont="1" applyFill="1" applyBorder="1" applyAlignment="1">
      <alignment horizontal="center" vertical="center" wrapText="1"/>
    </xf>
    <xf numFmtId="0" fontId="4" fillId="2" borderId="23" xfId="1" applyFont="1" applyFill="1" applyBorder="1" applyAlignment="1">
      <alignment vertical="center" wrapText="1"/>
    </xf>
    <xf numFmtId="0" fontId="16" fillId="2" borderId="23" xfId="1" applyFont="1" applyFill="1" applyBorder="1" applyAlignment="1">
      <alignment horizontal="center" vertical="center" wrapText="1"/>
    </xf>
    <xf numFmtId="0" fontId="17" fillId="2" borderId="23" xfId="1" applyFont="1" applyFill="1" applyBorder="1" applyAlignment="1">
      <alignment vertical="center" wrapText="1"/>
    </xf>
    <xf numFmtId="0" fontId="18" fillId="2" borderId="23" xfId="1" applyFont="1" applyFill="1" applyBorder="1" applyAlignment="1">
      <alignment vertical="center" wrapText="1"/>
    </xf>
    <xf numFmtId="0" fontId="25" fillId="2" borderId="23" xfId="1" applyFont="1" applyFill="1" applyBorder="1" applyAlignment="1">
      <alignment horizontal="center" vertical="center" wrapText="1"/>
    </xf>
    <xf numFmtId="0" fontId="24" fillId="2" borderId="23" xfId="1" applyFont="1" applyFill="1" applyBorder="1" applyAlignment="1">
      <alignment horizontal="center" vertical="center" wrapText="1"/>
    </xf>
    <xf numFmtId="0" fontId="4" fillId="0" borderId="8" xfId="1" applyFont="1" applyBorder="1" applyAlignment="1">
      <alignment horizontal="center" vertical="center" wrapText="1"/>
    </xf>
    <xf numFmtId="0" fontId="4" fillId="0" borderId="36" xfId="1" applyFont="1" applyBorder="1" applyAlignment="1">
      <alignment vertical="center" wrapText="1"/>
    </xf>
    <xf numFmtId="0" fontId="2" fillId="4" borderId="37" xfId="1" applyFont="1" applyFill="1" applyBorder="1" applyAlignment="1">
      <alignment vertical="center" wrapText="1"/>
    </xf>
    <xf numFmtId="0" fontId="2" fillId="4" borderId="13" xfId="1" applyFont="1" applyFill="1" applyBorder="1" applyAlignment="1">
      <alignment vertical="center" wrapText="1"/>
    </xf>
    <xf numFmtId="0" fontId="2" fillId="4" borderId="4" xfId="1" applyFont="1" applyFill="1" applyBorder="1" applyAlignment="1">
      <alignment vertical="center" wrapText="1"/>
    </xf>
    <xf numFmtId="0" fontId="2" fillId="4" borderId="4" xfId="1" applyFont="1" applyFill="1" applyBorder="1" applyAlignment="1">
      <alignment vertical="center"/>
    </xf>
    <xf numFmtId="0" fontId="2" fillId="4" borderId="6" xfId="1" applyFont="1" applyFill="1" applyBorder="1" applyAlignment="1">
      <alignment vertical="center" wrapText="1"/>
    </xf>
    <xf numFmtId="0" fontId="21" fillId="4" borderId="37" xfId="1" applyFont="1" applyFill="1" applyBorder="1" applyAlignment="1">
      <alignment horizontal="center" vertical="center"/>
    </xf>
    <xf numFmtId="172" fontId="2" fillId="0" borderId="7" xfId="1" applyNumberFormat="1" applyFont="1" applyBorder="1" applyAlignment="1">
      <alignment vertical="center"/>
    </xf>
    <xf numFmtId="0" fontId="9" fillId="2" borderId="30" xfId="1" applyFont="1" applyFill="1" applyBorder="1" applyAlignment="1">
      <alignment vertical="center"/>
    </xf>
    <xf numFmtId="0" fontId="9" fillId="2" borderId="23" xfId="1" applyFont="1" applyFill="1" applyBorder="1" applyAlignment="1">
      <alignment horizontal="center" vertical="center"/>
    </xf>
    <xf numFmtId="3" fontId="9" fillId="2" borderId="23" xfId="0" applyNumberFormat="1" applyFont="1" applyFill="1" applyBorder="1" applyAlignment="1">
      <alignment horizontal="center" vertical="center"/>
    </xf>
    <xf numFmtId="3" fontId="21" fillId="2" borderId="23" xfId="0" applyNumberFormat="1" applyFont="1" applyFill="1" applyBorder="1" applyAlignment="1">
      <alignment horizontal="center" vertical="center"/>
    </xf>
    <xf numFmtId="0" fontId="2" fillId="0" borderId="0" xfId="0" applyFont="1" applyBorder="1" applyAlignment="1">
      <alignment vertical="center" wrapText="1"/>
    </xf>
    <xf numFmtId="0" fontId="3" fillId="0" borderId="0" xfId="0" applyFont="1" applyAlignment="1" applyProtection="1">
      <alignment horizontal="right" vertical="center" wrapText="1"/>
    </xf>
    <xf numFmtId="0" fontId="3" fillId="0" borderId="0" xfId="0" applyFont="1" applyAlignment="1" applyProtection="1">
      <alignment horizontal="left" vertical="center" wrapText="1"/>
    </xf>
    <xf numFmtId="0" fontId="33" fillId="0" borderId="0" xfId="0" applyFont="1" applyAlignment="1" applyProtection="1">
      <alignment horizontal="right" vertical="center" wrapText="1"/>
    </xf>
    <xf numFmtId="3" fontId="1" fillId="0" borderId="32" xfId="0" applyNumberFormat="1" applyFont="1" applyBorder="1" applyAlignment="1" applyProtection="1">
      <alignment horizontal="center" vertical="center" wrapText="1"/>
      <protection locked="0"/>
    </xf>
    <xf numFmtId="3" fontId="33" fillId="0" borderId="28" xfId="0" applyNumberFormat="1" applyFont="1" applyBorder="1" applyAlignment="1" applyProtection="1">
      <alignment horizontal="left" vertical="center" wrapText="1"/>
      <protection locked="0"/>
    </xf>
    <xf numFmtId="3" fontId="1" fillId="0" borderId="28" xfId="0" applyNumberFormat="1" applyFont="1" applyBorder="1" applyAlignment="1" applyProtection="1">
      <alignment horizontal="center" vertical="center" wrapText="1"/>
      <protection locked="0"/>
    </xf>
    <xf numFmtId="0" fontId="4" fillId="0" borderId="2" xfId="1" applyFont="1" applyBorder="1" applyAlignment="1">
      <alignment horizontal="center" vertical="center" wrapText="1"/>
    </xf>
    <xf numFmtId="0" fontId="2" fillId="0" borderId="10" xfId="0" applyFont="1" applyBorder="1" applyAlignment="1">
      <alignment horizontal="left" vertical="center" wrapText="1"/>
    </xf>
    <xf numFmtId="0" fontId="2" fillId="0" borderId="3" xfId="0" applyFont="1" applyBorder="1" applyAlignment="1">
      <alignment vertical="center" wrapText="1"/>
    </xf>
    <xf numFmtId="0" fontId="6" fillId="0" borderId="3" xfId="0" applyFont="1" applyBorder="1" applyAlignment="1">
      <alignment vertical="center"/>
    </xf>
    <xf numFmtId="0" fontId="21" fillId="4" borderId="3" xfId="0" applyFont="1" applyFill="1" applyBorder="1" applyAlignment="1">
      <alignment horizontal="center" vertical="center" wrapText="1"/>
    </xf>
    <xf numFmtId="172" fontId="2" fillId="0" borderId="3" xfId="0" applyNumberFormat="1" applyFont="1" applyBorder="1" applyAlignment="1">
      <alignment vertical="center"/>
    </xf>
    <xf numFmtId="172" fontId="2" fillId="0" borderId="10" xfId="0" applyNumberFormat="1" applyFont="1" applyBorder="1" applyAlignment="1">
      <alignment vertical="center"/>
    </xf>
    <xf numFmtId="0" fontId="6" fillId="0" borderId="3" xfId="0" applyFont="1" applyBorder="1" applyAlignment="1">
      <alignment horizontal="left" vertical="center"/>
    </xf>
    <xf numFmtId="0" fontId="21" fillId="4" borderId="3" xfId="0" applyFont="1" applyFill="1" applyBorder="1" applyAlignment="1">
      <alignment horizontal="center" vertical="center"/>
    </xf>
    <xf numFmtId="0" fontId="6" fillId="0" borderId="3" xfId="0" applyFont="1" applyBorder="1" applyAlignment="1">
      <alignment vertical="center" wrapText="1"/>
    </xf>
    <xf numFmtId="172" fontId="0" fillId="0" borderId="3" xfId="0" applyNumberFormat="1" applyBorder="1" applyAlignment="1">
      <alignment vertical="center"/>
    </xf>
    <xf numFmtId="0" fontId="21" fillId="0" borderId="3" xfId="0" applyFont="1" applyFill="1" applyBorder="1" applyAlignment="1">
      <alignment horizontal="center" vertical="center"/>
    </xf>
    <xf numFmtId="172" fontId="0" fillId="0" borderId="3" xfId="0" applyNumberFormat="1" applyFill="1" applyBorder="1" applyAlignment="1">
      <alignment vertical="center"/>
    </xf>
    <xf numFmtId="0" fontId="6" fillId="4" borderId="3" xfId="0" applyFont="1" applyFill="1" applyBorder="1" applyAlignment="1">
      <alignment vertical="center" wrapText="1"/>
    </xf>
    <xf numFmtId="0" fontId="6" fillId="4" borderId="3" xfId="0" applyFont="1" applyFill="1" applyBorder="1" applyAlignment="1">
      <alignment vertical="center"/>
    </xf>
    <xf numFmtId="0" fontId="6" fillId="0" borderId="4" xfId="0" applyFont="1" applyBorder="1" applyAlignment="1">
      <alignment vertical="center" wrapText="1"/>
    </xf>
    <xf numFmtId="0" fontId="6" fillId="4" borderId="4" xfId="0" applyFont="1" applyFill="1" applyBorder="1" applyAlignment="1">
      <alignment vertical="center" wrapText="1"/>
    </xf>
    <xf numFmtId="0" fontId="6" fillId="4" borderId="4" xfId="0" applyFont="1" applyFill="1" applyBorder="1" applyAlignment="1">
      <alignment vertical="center"/>
    </xf>
    <xf numFmtId="0" fontId="21" fillId="4" borderId="4" xfId="0" applyFont="1" applyFill="1" applyBorder="1" applyAlignment="1">
      <alignment horizontal="center" vertical="center"/>
    </xf>
    <xf numFmtId="172" fontId="0" fillId="0" borderId="4" xfId="0" applyNumberFormat="1" applyBorder="1" applyAlignment="1">
      <alignment vertical="center"/>
    </xf>
    <xf numFmtId="172" fontId="2" fillId="0" borderId="38" xfId="0" applyNumberFormat="1" applyFont="1" applyBorder="1" applyAlignment="1">
      <alignment vertical="center"/>
    </xf>
    <xf numFmtId="0" fontId="4" fillId="0" borderId="39" xfId="1" applyFont="1" applyBorder="1" applyAlignment="1">
      <alignment horizontal="center" vertical="center" wrapText="1"/>
    </xf>
    <xf numFmtId="0" fontId="4" fillId="0" borderId="40" xfId="1" applyFont="1" applyBorder="1" applyAlignment="1">
      <alignment horizontal="center" vertical="center" wrapText="1"/>
    </xf>
    <xf numFmtId="0" fontId="2" fillId="0" borderId="40" xfId="1" applyFont="1" applyBorder="1" applyAlignment="1">
      <alignment vertical="center" wrapText="1"/>
    </xf>
    <xf numFmtId="0" fontId="34" fillId="0" borderId="30" xfId="0" applyFont="1" applyFill="1" applyBorder="1" applyAlignment="1">
      <alignment horizontal="left" vertical="center" wrapText="1"/>
    </xf>
    <xf numFmtId="0" fontId="2" fillId="0" borderId="40" xfId="1" applyFont="1" applyFill="1" applyBorder="1" applyAlignment="1">
      <alignment horizontal="center" vertical="center" wrapText="1"/>
    </xf>
    <xf numFmtId="7" fontId="9" fillId="0" borderId="40" xfId="1" applyNumberFormat="1" applyFont="1" applyFill="1" applyBorder="1" applyAlignment="1">
      <alignment vertical="center" wrapText="1"/>
    </xf>
    <xf numFmtId="7" fontId="4" fillId="0" borderId="40" xfId="1" applyNumberFormat="1" applyFont="1" applyFill="1" applyBorder="1" applyAlignment="1">
      <alignment horizontal="center" vertical="center" wrapText="1"/>
    </xf>
    <xf numFmtId="0" fontId="2" fillId="0" borderId="41" xfId="1" applyNumberFormat="1" applyFont="1" applyFill="1" applyBorder="1" applyAlignment="1">
      <alignment horizontal="left" vertical="center" wrapText="1"/>
    </xf>
    <xf numFmtId="7" fontId="9" fillId="3" borderId="42" xfId="1" applyNumberFormat="1" applyFont="1" applyFill="1" applyBorder="1" applyAlignment="1">
      <alignment vertical="center" wrapText="1"/>
    </xf>
    <xf numFmtId="7" fontId="9" fillId="3" borderId="43" xfId="1" applyNumberFormat="1" applyFont="1" applyFill="1" applyBorder="1" applyAlignment="1">
      <alignment vertical="center" wrapText="1"/>
    </xf>
    <xf numFmtId="0" fontId="6" fillId="10" borderId="3" xfId="0" applyFont="1" applyFill="1" applyBorder="1" applyAlignment="1">
      <alignment vertical="center"/>
    </xf>
    <xf numFmtId="0" fontId="2" fillId="10" borderId="3" xfId="0" applyFont="1" applyFill="1" applyBorder="1" applyAlignment="1">
      <alignment vertical="center" wrapText="1"/>
    </xf>
    <xf numFmtId="0" fontId="6" fillId="10" borderId="31" xfId="0" applyFont="1" applyFill="1" applyBorder="1" applyAlignment="1">
      <alignment vertical="center" wrapText="1"/>
    </xf>
    <xf numFmtId="172" fontId="9" fillId="2" borderId="24" xfId="1" applyNumberFormat="1" applyFont="1" applyFill="1" applyBorder="1" applyAlignment="1">
      <alignment vertical="center"/>
    </xf>
    <xf numFmtId="0" fontId="6" fillId="10" borderId="37" xfId="1" applyFont="1" applyFill="1" applyBorder="1" applyAlignment="1">
      <alignment vertical="center" wrapText="1"/>
    </xf>
    <xf numFmtId="0" fontId="2" fillId="10" borderId="21" xfId="1" applyFont="1" applyFill="1" applyBorder="1" applyAlignment="1">
      <alignment vertical="center" wrapText="1"/>
    </xf>
    <xf numFmtId="0" fontId="2" fillId="11" borderId="11" xfId="1" applyFont="1" applyFill="1" applyBorder="1" applyAlignment="1">
      <alignment vertical="center" wrapText="1"/>
    </xf>
    <xf numFmtId="0" fontId="2" fillId="11" borderId="44" xfId="1" applyFont="1" applyFill="1" applyBorder="1" applyAlignment="1">
      <alignment vertical="center" wrapText="1"/>
    </xf>
    <xf numFmtId="0" fontId="2" fillId="11" borderId="40" xfId="1" applyFont="1" applyFill="1" applyBorder="1" applyAlignment="1">
      <alignment horizontal="left" vertical="center"/>
    </xf>
    <xf numFmtId="0" fontId="4" fillId="11" borderId="3" xfId="1" applyFont="1" applyFill="1" applyBorder="1" applyAlignment="1">
      <alignment horizontal="center" vertical="center" wrapText="1"/>
    </xf>
    <xf numFmtId="0" fontId="2" fillId="11" borderId="3" xfId="0" applyFont="1" applyFill="1" applyBorder="1" applyAlignment="1">
      <alignment horizontal="left" vertical="center" wrapText="1"/>
    </xf>
    <xf numFmtId="0" fontId="2" fillId="11" borderId="3" xfId="1" applyFont="1" applyFill="1" applyBorder="1" applyAlignment="1">
      <alignment horizontal="left" vertical="center" wrapText="1"/>
    </xf>
    <xf numFmtId="0" fontId="2" fillId="11" borderId="1" xfId="1" applyFont="1" applyFill="1" applyBorder="1" applyAlignment="1">
      <alignment horizontal="center" vertical="center" wrapText="1"/>
    </xf>
    <xf numFmtId="0" fontId="2" fillId="10" borderId="3" xfId="1" applyFont="1" applyFill="1" applyBorder="1" applyAlignment="1">
      <alignment horizontal="left" vertical="center" wrapText="1"/>
    </xf>
    <xf numFmtId="0" fontId="2" fillId="10" borderId="11" xfId="1" applyFont="1" applyFill="1" applyBorder="1" applyAlignment="1">
      <alignment vertical="center" wrapText="1"/>
    </xf>
    <xf numFmtId="0" fontId="2" fillId="10" borderId="3" xfId="1" applyFont="1" applyFill="1" applyBorder="1" applyAlignment="1">
      <alignment horizontal="center" vertical="center" wrapText="1"/>
    </xf>
    <xf numFmtId="0" fontId="4" fillId="10" borderId="3" xfId="1" applyFont="1" applyFill="1" applyBorder="1" applyAlignment="1">
      <alignment horizontal="center" vertical="center" wrapText="1"/>
    </xf>
    <xf numFmtId="0" fontId="38" fillId="13" borderId="59" xfId="0" applyFont="1" applyFill="1" applyBorder="1" applyAlignment="1">
      <alignment horizontal="center" vertical="center" textRotation="90" wrapText="1"/>
    </xf>
    <xf numFmtId="0" fontId="39" fillId="0" borderId="60" xfId="0" applyFont="1" applyBorder="1" applyAlignment="1">
      <alignment horizontal="center" vertical="center" wrapText="1"/>
    </xf>
    <xf numFmtId="0" fontId="39" fillId="0" borderId="60" xfId="0" applyFont="1" applyFill="1" applyBorder="1" applyAlignment="1">
      <alignment horizontal="center" vertical="center" wrapText="1"/>
    </xf>
    <xf numFmtId="0" fontId="39" fillId="0" borderId="61" xfId="0" applyFont="1" applyBorder="1" applyAlignment="1">
      <alignment horizontal="center" vertical="center" wrapText="1"/>
    </xf>
    <xf numFmtId="0" fontId="39" fillId="0" borderId="0" xfId="0" applyFont="1" applyAlignment="1">
      <alignment horizontal="center" vertical="center" wrapText="1"/>
    </xf>
    <xf numFmtId="0" fontId="4" fillId="2" borderId="18"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3" fillId="0" borderId="0" xfId="0" applyFont="1" applyAlignment="1" applyProtection="1">
      <alignment horizontal="center" vertical="center" wrapText="1"/>
    </xf>
    <xf numFmtId="3" fontId="33" fillId="0" borderId="0" xfId="0" applyNumberFormat="1" applyFont="1" applyBorder="1" applyAlignment="1" applyProtection="1">
      <alignment horizontal="left" vertical="center" wrapText="1"/>
      <protection locked="0"/>
    </xf>
    <xf numFmtId="0" fontId="6" fillId="0" borderId="0" xfId="0" applyFont="1" applyAlignment="1">
      <alignment horizontal="center" vertical="center" wrapText="1"/>
    </xf>
    <xf numFmtId="0" fontId="4" fillId="2" borderId="17"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7" fontId="13" fillId="3" borderId="6" xfId="0" applyNumberFormat="1" applyFont="1" applyFill="1" applyBorder="1" applyAlignment="1">
      <alignment horizontal="center" vertical="center" wrapText="1"/>
    </xf>
    <xf numFmtId="7" fontId="13" fillId="3" borderId="21" xfId="0" applyNumberFormat="1" applyFont="1" applyFill="1" applyBorder="1" applyAlignment="1">
      <alignment horizontal="center" vertical="center" wrapText="1"/>
    </xf>
    <xf numFmtId="7" fontId="13" fillId="3" borderId="7" xfId="0" applyNumberFormat="1" applyFont="1" applyFill="1" applyBorder="1" applyAlignment="1">
      <alignment horizontal="center" vertical="center" wrapText="1"/>
    </xf>
    <xf numFmtId="0" fontId="5" fillId="0" borderId="0" xfId="0" applyFont="1" applyAlignment="1">
      <alignment horizontal="center" vertical="center" wrapText="1"/>
    </xf>
    <xf numFmtId="0" fontId="4" fillId="2" borderId="45" xfId="0" applyFont="1" applyFill="1" applyBorder="1" applyAlignment="1">
      <alignment horizontal="center" vertical="center" wrapText="1"/>
    </xf>
    <xf numFmtId="0" fontId="4" fillId="2" borderId="10" xfId="0" applyFont="1" applyFill="1" applyBorder="1" applyAlignment="1">
      <alignment horizontal="center" vertical="center" wrapText="1"/>
    </xf>
    <xf numFmtId="3" fontId="4" fillId="2" borderId="18" xfId="0" applyNumberFormat="1" applyFont="1" applyFill="1" applyBorder="1" applyAlignment="1">
      <alignment horizontal="center" vertical="center" wrapText="1"/>
    </xf>
    <xf numFmtId="3" fontId="4" fillId="2" borderId="3" xfId="0" applyNumberFormat="1" applyFont="1" applyFill="1" applyBorder="1" applyAlignment="1">
      <alignment horizontal="center" vertical="center" wrapText="1"/>
    </xf>
    <xf numFmtId="0" fontId="5" fillId="0" borderId="9" xfId="1" applyFont="1" applyBorder="1" applyAlignment="1">
      <alignment horizontal="left" vertical="center" wrapText="1"/>
    </xf>
    <xf numFmtId="0" fontId="6" fillId="0" borderId="0" xfId="1" applyFont="1" applyAlignment="1">
      <alignment horizontal="center" vertical="center" wrapText="1"/>
    </xf>
    <xf numFmtId="0" fontId="5" fillId="0" borderId="0" xfId="1" applyFont="1" applyAlignment="1">
      <alignment horizontal="center" vertical="center" wrapText="1"/>
    </xf>
    <xf numFmtId="0" fontId="4" fillId="12" borderId="17" xfId="1" applyFont="1" applyFill="1" applyBorder="1" applyAlignment="1">
      <alignment horizontal="center" vertical="center" wrapText="1"/>
    </xf>
    <xf numFmtId="0" fontId="4" fillId="12" borderId="2" xfId="1" applyFont="1" applyFill="1" applyBorder="1" applyAlignment="1">
      <alignment horizontal="center" vertical="center" wrapText="1"/>
    </xf>
    <xf numFmtId="0" fontId="4" fillId="12" borderId="18" xfId="1" applyFont="1" applyFill="1" applyBorder="1" applyAlignment="1">
      <alignment horizontal="center" vertical="center" wrapText="1"/>
    </xf>
    <xf numFmtId="0" fontId="4" fillId="12" borderId="3" xfId="1" applyFont="1" applyFill="1" applyBorder="1" applyAlignment="1">
      <alignment horizontal="center" vertical="center" wrapText="1"/>
    </xf>
    <xf numFmtId="0" fontId="4" fillId="12" borderId="51" xfId="1" applyFont="1" applyFill="1" applyBorder="1" applyAlignment="1">
      <alignment horizontal="center" vertical="center" wrapText="1"/>
    </xf>
    <xf numFmtId="0" fontId="4" fillId="12" borderId="12" xfId="1" applyFont="1" applyFill="1" applyBorder="1" applyAlignment="1">
      <alignment horizontal="center" vertical="center" wrapText="1"/>
    </xf>
    <xf numFmtId="0" fontId="4" fillId="12" borderId="50" xfId="1" applyFont="1" applyFill="1" applyBorder="1" applyAlignment="1">
      <alignment horizontal="center" vertical="center" wrapText="1"/>
    </xf>
    <xf numFmtId="0" fontId="4" fillId="12" borderId="34" xfId="1" applyFont="1" applyFill="1" applyBorder="1" applyAlignment="1">
      <alignment horizontal="center" vertical="center" wrapText="1"/>
    </xf>
    <xf numFmtId="0" fontId="4" fillId="12" borderId="19" xfId="1" applyFont="1" applyFill="1" applyBorder="1" applyAlignment="1">
      <alignment horizontal="center" vertical="center" wrapText="1"/>
    </xf>
    <xf numFmtId="0" fontId="4" fillId="12" borderId="11" xfId="1" applyFont="1" applyFill="1" applyBorder="1" applyAlignment="1">
      <alignment horizontal="center" vertical="center" wrapText="1"/>
    </xf>
    <xf numFmtId="0" fontId="4" fillId="0" borderId="15" xfId="1" applyFont="1" applyBorder="1" applyAlignment="1">
      <alignment horizontal="center" vertical="center" wrapText="1"/>
    </xf>
    <xf numFmtId="0" fontId="4" fillId="0" borderId="46" xfId="1" applyFont="1" applyBorder="1" applyAlignment="1">
      <alignment horizontal="center" vertical="center" wrapText="1"/>
    </xf>
    <xf numFmtId="0" fontId="2" fillId="0" borderId="44" xfId="1" applyFont="1" applyBorder="1" applyAlignment="1">
      <alignment horizontal="center" vertical="center" wrapText="1"/>
    </xf>
    <xf numFmtId="0" fontId="2" fillId="0" borderId="47" xfId="1" applyFont="1" applyBorder="1" applyAlignment="1">
      <alignment horizontal="center" vertical="center" wrapText="1"/>
    </xf>
    <xf numFmtId="0" fontId="3" fillId="2" borderId="13" xfId="1" applyFont="1" applyFill="1" applyBorder="1" applyAlignment="1">
      <alignment horizontal="center" vertical="center" wrapText="1"/>
    </xf>
    <xf numFmtId="0" fontId="3" fillId="2" borderId="4" xfId="1" applyFont="1" applyFill="1" applyBorder="1" applyAlignment="1">
      <alignment horizontal="center" vertical="center" wrapText="1"/>
    </xf>
    <xf numFmtId="0" fontId="4" fillId="0" borderId="1"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41" xfId="1" applyFont="1" applyBorder="1" applyAlignment="1">
      <alignment horizontal="center" vertical="center" wrapText="1"/>
    </xf>
    <xf numFmtId="0" fontId="2" fillId="0" borderId="1" xfId="1" applyFont="1" applyBorder="1" applyAlignment="1">
      <alignment horizontal="center" vertical="center" wrapText="1"/>
    </xf>
    <xf numFmtId="0" fontId="2" fillId="0" borderId="20" xfId="1" applyFont="1" applyBorder="1" applyAlignment="1">
      <alignment horizontal="center" vertical="center" wrapText="1"/>
    </xf>
    <xf numFmtId="0" fontId="2" fillId="0" borderId="41" xfId="1" applyFont="1" applyBorder="1" applyAlignment="1">
      <alignment horizontal="center" vertical="center" wrapText="1"/>
    </xf>
    <xf numFmtId="0" fontId="4" fillId="0" borderId="5" xfId="1" applyFont="1" applyBorder="1" applyAlignment="1">
      <alignment horizontal="center" vertical="center" wrapText="1"/>
    </xf>
    <xf numFmtId="0" fontId="4" fillId="0" borderId="48" xfId="1" applyFont="1" applyBorder="1" applyAlignment="1">
      <alignment horizontal="center" vertical="center" wrapText="1"/>
    </xf>
    <xf numFmtId="0" fontId="4" fillId="0" borderId="49" xfId="1" applyFont="1" applyBorder="1" applyAlignment="1">
      <alignment horizontal="center" vertical="center" wrapText="1"/>
    </xf>
    <xf numFmtId="0" fontId="4" fillId="2" borderId="19"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5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50" xfId="0" applyFont="1" applyFill="1" applyBorder="1" applyAlignment="1">
      <alignment horizontal="center" vertical="center" wrapText="1"/>
    </xf>
    <xf numFmtId="0" fontId="4" fillId="2" borderId="34" xfId="0" applyFont="1" applyFill="1" applyBorder="1" applyAlignment="1">
      <alignment horizontal="center" vertical="center" wrapText="1"/>
    </xf>
    <xf numFmtId="0" fontId="2" fillId="0" borderId="52" xfId="1" applyFont="1" applyBorder="1" applyAlignment="1">
      <alignment horizontal="center" vertical="center" wrapText="1"/>
    </xf>
    <xf numFmtId="0" fontId="2" fillId="0" borderId="15" xfId="1" applyFont="1" applyBorder="1" applyAlignment="1">
      <alignment horizontal="center" vertical="center" wrapText="1"/>
    </xf>
    <xf numFmtId="0" fontId="2" fillId="0" borderId="34" xfId="1" applyFont="1" applyBorder="1" applyAlignment="1">
      <alignment horizontal="center" vertical="center" wrapText="1"/>
    </xf>
    <xf numFmtId="0" fontId="2" fillId="0" borderId="12" xfId="1" applyFont="1" applyBorder="1" applyAlignment="1">
      <alignment horizontal="center" vertical="center" wrapText="1"/>
    </xf>
    <xf numFmtId="0" fontId="4" fillId="0" borderId="12" xfId="1" applyFont="1" applyBorder="1" applyAlignment="1">
      <alignment horizontal="center" vertical="center" wrapText="1"/>
    </xf>
    <xf numFmtId="0" fontId="24" fillId="2" borderId="14" xfId="1" applyFont="1" applyFill="1" applyBorder="1" applyAlignment="1">
      <alignment horizontal="center" vertical="center" wrapText="1"/>
    </xf>
    <xf numFmtId="0" fontId="24" fillId="2" borderId="32" xfId="1" applyFont="1" applyFill="1" applyBorder="1" applyAlignment="1">
      <alignment horizontal="center" vertical="center" wrapText="1"/>
    </xf>
    <xf numFmtId="0" fontId="4" fillId="2" borderId="11" xfId="0" applyFont="1" applyFill="1" applyBorder="1" applyAlignment="1">
      <alignment horizontal="center" vertical="center" wrapText="1"/>
    </xf>
    <xf numFmtId="0" fontId="5" fillId="0" borderId="9" xfId="0" applyFont="1" applyBorder="1" applyAlignment="1">
      <alignment horizontal="left" vertical="center" wrapText="1"/>
    </xf>
    <xf numFmtId="0" fontId="4" fillId="2"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2" xfId="0" applyFont="1" applyBorder="1" applyAlignment="1">
      <alignment horizontal="center" vertical="center" wrapText="1"/>
    </xf>
    <xf numFmtId="0" fontId="2" fillId="0" borderId="15" xfId="0" applyFont="1" applyBorder="1" applyAlignment="1">
      <alignment horizontal="left" vertical="center" wrapText="1"/>
    </xf>
    <xf numFmtId="0" fontId="2" fillId="0" borderId="34" xfId="0" applyFont="1" applyBorder="1" applyAlignment="1">
      <alignment horizontal="left" vertical="center" wrapText="1"/>
    </xf>
    <xf numFmtId="0" fontId="4" fillId="0" borderId="20" xfId="0" applyFont="1" applyBorder="1" applyAlignment="1">
      <alignment horizontal="center" vertical="center" wrapText="1"/>
    </xf>
    <xf numFmtId="7" fontId="4" fillId="0" borderId="1" xfId="1" applyNumberFormat="1" applyFont="1" applyFill="1" applyBorder="1" applyAlignment="1">
      <alignment horizontal="center" vertical="center" wrapText="1"/>
    </xf>
    <xf numFmtId="7" fontId="4" fillId="0" borderId="12" xfId="1" applyNumberFormat="1"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47" xfId="0" applyFont="1" applyBorder="1" applyAlignment="1">
      <alignment horizontal="center" vertical="center" wrapText="1"/>
    </xf>
    <xf numFmtId="0" fontId="4" fillId="0" borderId="16" xfId="0" applyFont="1" applyBorder="1" applyAlignment="1">
      <alignment horizontal="center" vertical="center" wrapText="1"/>
    </xf>
    <xf numFmtId="0" fontId="22" fillId="2" borderId="53" xfId="0" applyFont="1" applyFill="1" applyBorder="1" applyAlignment="1">
      <alignment horizontal="center" vertical="center" wrapText="1"/>
    </xf>
    <xf numFmtId="0" fontId="22" fillId="2" borderId="30" xfId="0" applyFont="1" applyFill="1" applyBorder="1" applyAlignment="1">
      <alignment horizontal="center" vertical="center" wrapText="1"/>
    </xf>
    <xf numFmtId="0" fontId="22" fillId="2" borderId="24"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55" xfId="0" applyFont="1" applyBorder="1" applyAlignment="1">
      <alignment horizontal="center" vertical="center" wrapText="1"/>
    </xf>
    <xf numFmtId="0" fontId="22" fillId="2" borderId="53" xfId="1" applyFont="1" applyFill="1" applyBorder="1" applyAlignment="1">
      <alignment horizontal="center" vertical="center" wrapText="1"/>
    </xf>
    <xf numFmtId="0" fontId="22" fillId="2" borderId="30" xfId="1" applyFont="1" applyFill="1" applyBorder="1" applyAlignment="1">
      <alignment horizontal="center" vertical="center" wrapText="1"/>
    </xf>
    <xf numFmtId="0" fontId="22" fillId="2" borderId="24" xfId="1" applyFont="1" applyFill="1" applyBorder="1" applyAlignment="1">
      <alignment horizontal="center" vertical="center" wrapText="1"/>
    </xf>
    <xf numFmtId="0" fontId="27" fillId="7" borderId="56" xfId="0" applyFont="1" applyFill="1" applyBorder="1" applyAlignment="1">
      <alignment horizontal="center" vertical="center" textRotation="90" wrapText="1"/>
    </xf>
    <xf numFmtId="0" fontId="28" fillId="7" borderId="37" xfId="0" applyFont="1" applyFill="1" applyBorder="1" applyAlignment="1">
      <alignment wrapText="1"/>
    </xf>
    <xf numFmtId="0" fontId="29" fillId="8" borderId="57" xfId="0" applyFont="1" applyFill="1" applyBorder="1" applyAlignment="1">
      <alignment horizontal="center" vertical="center" textRotation="90" wrapText="1"/>
    </xf>
    <xf numFmtId="0" fontId="30" fillId="8" borderId="58" xfId="0" applyFont="1" applyFill="1" applyBorder="1" applyAlignment="1">
      <alignment wrapText="1"/>
    </xf>
    <xf numFmtId="0" fontId="0" fillId="0" borderId="30" xfId="0" applyBorder="1" applyAlignment="1">
      <alignment horizontal="center" vertical="center"/>
    </xf>
    <xf numFmtId="0" fontId="0" fillId="0" borderId="24" xfId="0" applyBorder="1" applyAlignment="1">
      <alignment horizontal="center" vertical="center"/>
    </xf>
    <xf numFmtId="0" fontId="4" fillId="0" borderId="56" xfId="0" applyFont="1" applyBorder="1" applyAlignment="1">
      <alignment horizontal="center" vertical="center" wrapText="1"/>
    </xf>
    <xf numFmtId="0" fontId="2" fillId="0" borderId="37" xfId="0" applyFont="1" applyBorder="1" applyAlignment="1"/>
    <xf numFmtId="0" fontId="31" fillId="3" borderId="56" xfId="0" applyFont="1" applyFill="1" applyBorder="1" applyAlignment="1">
      <alignment horizontal="center" vertical="center" textRotation="90" wrapText="1"/>
    </xf>
    <xf numFmtId="0" fontId="31" fillId="3" borderId="37" xfId="0" applyFont="1" applyFill="1" applyBorder="1" applyAlignment="1">
      <alignment textRotation="90"/>
    </xf>
    <xf numFmtId="0" fontId="27" fillId="9" borderId="56" xfId="0" applyFont="1" applyFill="1" applyBorder="1" applyAlignment="1">
      <alignment horizontal="center" vertical="center" textRotation="90" wrapText="1"/>
    </xf>
    <xf numFmtId="0" fontId="28" fillId="9" borderId="37" xfId="0" applyFont="1" applyFill="1" applyBorder="1" applyAlignment="1">
      <alignment wrapText="1"/>
    </xf>
    <xf numFmtId="0" fontId="4" fillId="2" borderId="56" xfId="0" applyFont="1" applyFill="1" applyBorder="1" applyAlignment="1">
      <alignment horizontal="center" vertical="center" textRotation="90" wrapText="1"/>
    </xf>
    <xf numFmtId="0" fontId="0" fillId="2" borderId="37" xfId="0" applyFill="1" applyBorder="1" applyAlignment="1">
      <alignment wrapText="1"/>
    </xf>
    <xf numFmtId="0" fontId="4" fillId="2" borderId="36" xfId="0" applyFont="1" applyFill="1" applyBorder="1" applyAlignment="1">
      <alignment horizontal="center" vertical="center" textRotation="90" wrapText="1"/>
    </xf>
    <xf numFmtId="0" fontId="0" fillId="0" borderId="55" xfId="0" applyBorder="1" applyAlignment="1">
      <alignment horizontal="center" vertical="center" textRotation="90" wrapText="1"/>
    </xf>
  </cellXfs>
  <cellStyles count="2">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http://www.vicepresidencia.gov.co/asiescolombia/images/escudocolgar.jpg" TargetMode="External"/><Relationship Id="rId2" Type="http://schemas.openxmlformats.org/officeDocument/2006/relationships/image" Target="../media/image3.jpeg"/><Relationship Id="rId1" Type="http://schemas.openxmlformats.org/officeDocument/2006/relationships/image" Target="../media/image2.jpeg"/></Relationships>
</file>

<file path=xl/drawings/_rels/drawing2.xml.rels><?xml version="1.0" encoding="UTF-8" standalone="yes"?>
<Relationships xmlns="http://schemas.openxmlformats.org/package/2006/relationships"><Relationship Id="rId3" Type="http://schemas.openxmlformats.org/officeDocument/2006/relationships/image" Target="http://www.vicepresidencia.gov.co/asiescolombia/images/escudocolgar.jpg" TargetMode="External"/><Relationship Id="rId2" Type="http://schemas.openxmlformats.org/officeDocument/2006/relationships/image" Target="../media/image3.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http://www.vicepresidencia.gov.co/asiescolombia/images/escudocolgar.jpg" TargetMode="External"/><Relationship Id="rId2" Type="http://schemas.openxmlformats.org/officeDocument/2006/relationships/image" Target="../media/image3.jpe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3" Type="http://schemas.openxmlformats.org/officeDocument/2006/relationships/image" Target="http://www.vicepresidencia.gov.co/asiescolombia/images/escudocolgar.jpg" TargetMode="External"/><Relationship Id="rId2" Type="http://schemas.openxmlformats.org/officeDocument/2006/relationships/image" Target="../media/image3.jpe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3" Type="http://schemas.openxmlformats.org/officeDocument/2006/relationships/image" Target="http://www.vicepresidencia.gov.co/asiescolombia/images/escudocolgar.jpg" TargetMode="External"/><Relationship Id="rId2" Type="http://schemas.openxmlformats.org/officeDocument/2006/relationships/image" Target="../media/image3.jpe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3" Type="http://schemas.openxmlformats.org/officeDocument/2006/relationships/image" Target="http://www.vicepresidencia.gov.co/asiescolombia/images/escudocolgar.jpg" TargetMode="External"/><Relationship Id="rId2" Type="http://schemas.openxmlformats.org/officeDocument/2006/relationships/image" Target="../media/image3.jpe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3" Type="http://schemas.openxmlformats.org/officeDocument/2006/relationships/image" Target="http://www.vicepresidencia.gov.co/asiescolombia/images/escudocolgar.jpg" TargetMode="External"/><Relationship Id="rId2" Type="http://schemas.openxmlformats.org/officeDocument/2006/relationships/image" Target="../media/image4.jpe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3" Type="http://schemas.openxmlformats.org/officeDocument/2006/relationships/image" Target="http://www.vicepresidencia.gov.co/asiescolombia/images/escudocolgar.jpg" TargetMode="External"/><Relationship Id="rId2" Type="http://schemas.openxmlformats.org/officeDocument/2006/relationships/image" Target="../media/image3.jpe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http://www.vicepresidencia.gov.co/asiescolombia/images/escudocolgar.jpg" TargetMode="External"/><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3" Type="http://schemas.openxmlformats.org/officeDocument/2006/relationships/image" Target="http://www.vicepresidencia.gov.co/asiescolombia/images/escudocolgar.jpg" TargetMode="External"/><Relationship Id="rId2" Type="http://schemas.openxmlformats.org/officeDocument/2006/relationships/image" Target="../media/image3.jpe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http://www.vicepresidencia.gov.co/asiescolombia/images/escudocolgar.jpg" TargetMode="External"/><Relationship Id="rId1" Type="http://schemas.openxmlformats.org/officeDocument/2006/relationships/image" Target="../media/image3.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142875</xdr:colOff>
      <xdr:row>0</xdr:row>
      <xdr:rowOff>38100</xdr:rowOff>
    </xdr:from>
    <xdr:to>
      <xdr:col>1</xdr:col>
      <xdr:colOff>657225</xdr:colOff>
      <xdr:row>3</xdr:row>
      <xdr:rowOff>9525</xdr:rowOff>
    </xdr:to>
    <xdr:pic>
      <xdr:nvPicPr>
        <xdr:cNvPr id="2215" name="0 Imagen" descr="coldeportes.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5" y="38100"/>
          <a:ext cx="1095375"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247650</xdr:colOff>
      <xdr:row>0</xdr:row>
      <xdr:rowOff>38100</xdr:rowOff>
    </xdr:from>
    <xdr:to>
      <xdr:col>10</xdr:col>
      <xdr:colOff>1085850</xdr:colOff>
      <xdr:row>3</xdr:row>
      <xdr:rowOff>85725</xdr:rowOff>
    </xdr:to>
    <xdr:pic>
      <xdr:nvPicPr>
        <xdr:cNvPr id="2216" name="il_fi" descr="http://www.vicepresidencia.gov.co/asiescolombia/images/escudocolgar.jpg"/>
        <xdr:cNvPicPr>
          <a:picLocks noChangeAspect="1" noChangeArrowheads="1"/>
        </xdr:cNvPicPr>
      </xdr:nvPicPr>
      <xdr:blipFill>
        <a:blip xmlns:r="http://schemas.openxmlformats.org/officeDocument/2006/relationships" r:embed="rId2" r:link="rId3">
          <a:extLst>
            <a:ext uri="{28A0092B-C50C-407E-A947-70E740481C1C}">
              <a14:useLocalDpi xmlns:a14="http://schemas.microsoft.com/office/drawing/2010/main" val="0"/>
            </a:ext>
          </a:extLst>
        </a:blip>
        <a:srcRect/>
        <a:stretch>
          <a:fillRect/>
        </a:stretch>
      </xdr:blipFill>
      <xdr:spPr bwMode="auto">
        <a:xfrm>
          <a:off x="12201525" y="38100"/>
          <a:ext cx="8382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2</xdr:col>
          <xdr:colOff>762000</xdr:colOff>
          <xdr:row>0</xdr:row>
          <xdr:rowOff>0</xdr:rowOff>
        </xdr:from>
        <xdr:to>
          <xdr:col>4</xdr:col>
          <xdr:colOff>0</xdr:colOff>
          <xdr:row>0</xdr:row>
          <xdr:rowOff>0</xdr:rowOff>
        </xdr:to>
        <xdr:sp macro="" textlink="">
          <xdr:nvSpPr>
            <xdr:cNvPr id="2049" name="Object 1" hidden="1">
              <a:extLst>
                <a:ext uri="{63B3BB69-23CF-44E3-9099-C40C66FF867C}">
                  <a14:compatExt spid="_x0000_s2049"/>
                </a:ext>
              </a:extLst>
            </xdr:cNvPr>
            <xdr:cNvSpPr/>
          </xdr:nvSpPr>
          <xdr:spPr>
            <a:xfrm>
              <a:off x="0" y="0"/>
              <a:ext cx="0" cy="0"/>
            </a:xfrm>
            <a:prstGeom prst="rect">
              <a:avLst/>
            </a:prstGeom>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142875</xdr:colOff>
      <xdr:row>0</xdr:row>
      <xdr:rowOff>38100</xdr:rowOff>
    </xdr:from>
    <xdr:to>
      <xdr:col>1</xdr:col>
      <xdr:colOff>657225</xdr:colOff>
      <xdr:row>2</xdr:row>
      <xdr:rowOff>9525</xdr:rowOff>
    </xdr:to>
    <xdr:pic>
      <xdr:nvPicPr>
        <xdr:cNvPr id="35902" name="0 Imagen" descr="coldeportes.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5" y="38100"/>
          <a:ext cx="952500"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247650</xdr:colOff>
      <xdr:row>0</xdr:row>
      <xdr:rowOff>38100</xdr:rowOff>
    </xdr:from>
    <xdr:to>
      <xdr:col>11</xdr:col>
      <xdr:colOff>1085850</xdr:colOff>
      <xdr:row>2</xdr:row>
      <xdr:rowOff>85725</xdr:rowOff>
    </xdr:to>
    <xdr:pic>
      <xdr:nvPicPr>
        <xdr:cNvPr id="35903" name="il_fi" descr="http://www.vicepresidencia.gov.co/asiescolombia/images/escudocolgar.jpg"/>
        <xdr:cNvPicPr>
          <a:picLocks noChangeAspect="1" noChangeArrowheads="1"/>
        </xdr:cNvPicPr>
      </xdr:nvPicPr>
      <xdr:blipFill>
        <a:blip xmlns:r="http://schemas.openxmlformats.org/officeDocument/2006/relationships" r:embed="rId2" r:link="rId3">
          <a:extLst>
            <a:ext uri="{28A0092B-C50C-407E-A947-70E740481C1C}">
              <a14:useLocalDpi xmlns:a14="http://schemas.microsoft.com/office/drawing/2010/main" val="0"/>
            </a:ext>
          </a:extLst>
        </a:blip>
        <a:srcRect/>
        <a:stretch>
          <a:fillRect/>
        </a:stretch>
      </xdr:blipFill>
      <xdr:spPr bwMode="auto">
        <a:xfrm>
          <a:off x="12296775" y="38100"/>
          <a:ext cx="8382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142875</xdr:colOff>
      <xdr:row>0</xdr:row>
      <xdr:rowOff>38100</xdr:rowOff>
    </xdr:from>
    <xdr:to>
      <xdr:col>1</xdr:col>
      <xdr:colOff>657225</xdr:colOff>
      <xdr:row>3</xdr:row>
      <xdr:rowOff>9525</xdr:rowOff>
    </xdr:to>
    <xdr:pic>
      <xdr:nvPicPr>
        <xdr:cNvPr id="7286" name="0 Imagen" descr="coldeportes.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5" y="38100"/>
          <a:ext cx="9525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247650</xdr:colOff>
      <xdr:row>0</xdr:row>
      <xdr:rowOff>38100</xdr:rowOff>
    </xdr:from>
    <xdr:to>
      <xdr:col>10</xdr:col>
      <xdr:colOff>1085850</xdr:colOff>
      <xdr:row>3</xdr:row>
      <xdr:rowOff>85725</xdr:rowOff>
    </xdr:to>
    <xdr:pic>
      <xdr:nvPicPr>
        <xdr:cNvPr id="7287" name="il_fi" descr="http://www.vicepresidencia.gov.co/asiescolombia/images/escudocolgar.jpg"/>
        <xdr:cNvPicPr>
          <a:picLocks noChangeAspect="1" noChangeArrowheads="1"/>
        </xdr:cNvPicPr>
      </xdr:nvPicPr>
      <xdr:blipFill>
        <a:blip xmlns:r="http://schemas.openxmlformats.org/officeDocument/2006/relationships" r:embed="rId2" r:link="rId3">
          <a:extLst>
            <a:ext uri="{28A0092B-C50C-407E-A947-70E740481C1C}">
              <a14:useLocalDpi xmlns:a14="http://schemas.microsoft.com/office/drawing/2010/main" val="0"/>
            </a:ext>
          </a:extLst>
        </a:blip>
        <a:srcRect/>
        <a:stretch>
          <a:fillRect/>
        </a:stretch>
      </xdr:blipFill>
      <xdr:spPr bwMode="auto">
        <a:xfrm>
          <a:off x="10601325" y="38100"/>
          <a:ext cx="8382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142875</xdr:colOff>
      <xdr:row>0</xdr:row>
      <xdr:rowOff>38100</xdr:rowOff>
    </xdr:from>
    <xdr:to>
      <xdr:col>1</xdr:col>
      <xdr:colOff>657225</xdr:colOff>
      <xdr:row>3</xdr:row>
      <xdr:rowOff>9525</xdr:rowOff>
    </xdr:to>
    <xdr:pic>
      <xdr:nvPicPr>
        <xdr:cNvPr id="16502" name="0 Imagen" descr="coldeportes.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5" y="38100"/>
          <a:ext cx="9525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247650</xdr:colOff>
      <xdr:row>0</xdr:row>
      <xdr:rowOff>38100</xdr:rowOff>
    </xdr:from>
    <xdr:to>
      <xdr:col>10</xdr:col>
      <xdr:colOff>1085850</xdr:colOff>
      <xdr:row>3</xdr:row>
      <xdr:rowOff>85725</xdr:rowOff>
    </xdr:to>
    <xdr:pic>
      <xdr:nvPicPr>
        <xdr:cNvPr id="16503" name="il_fi" descr="http://www.vicepresidencia.gov.co/asiescolombia/images/escudocolgar.jpg"/>
        <xdr:cNvPicPr>
          <a:picLocks noChangeAspect="1" noChangeArrowheads="1"/>
        </xdr:cNvPicPr>
      </xdr:nvPicPr>
      <xdr:blipFill>
        <a:blip xmlns:r="http://schemas.openxmlformats.org/officeDocument/2006/relationships" r:embed="rId2" r:link="rId3">
          <a:extLst>
            <a:ext uri="{28A0092B-C50C-407E-A947-70E740481C1C}">
              <a14:useLocalDpi xmlns:a14="http://schemas.microsoft.com/office/drawing/2010/main" val="0"/>
            </a:ext>
          </a:extLst>
        </a:blip>
        <a:srcRect/>
        <a:stretch>
          <a:fillRect/>
        </a:stretch>
      </xdr:blipFill>
      <xdr:spPr bwMode="auto">
        <a:xfrm>
          <a:off x="10353675" y="38100"/>
          <a:ext cx="8382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142875</xdr:colOff>
      <xdr:row>0</xdr:row>
      <xdr:rowOff>38100</xdr:rowOff>
    </xdr:from>
    <xdr:to>
      <xdr:col>1</xdr:col>
      <xdr:colOff>657225</xdr:colOff>
      <xdr:row>3</xdr:row>
      <xdr:rowOff>9525</xdr:rowOff>
    </xdr:to>
    <xdr:pic>
      <xdr:nvPicPr>
        <xdr:cNvPr id="29773" name="0 Imagen" descr="coldeportes.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5" y="38100"/>
          <a:ext cx="1114425"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247650</xdr:colOff>
      <xdr:row>0</xdr:row>
      <xdr:rowOff>38100</xdr:rowOff>
    </xdr:from>
    <xdr:to>
      <xdr:col>10</xdr:col>
      <xdr:colOff>1085850</xdr:colOff>
      <xdr:row>3</xdr:row>
      <xdr:rowOff>85725</xdr:rowOff>
    </xdr:to>
    <xdr:pic>
      <xdr:nvPicPr>
        <xdr:cNvPr id="29774" name="il_fi" descr="http://www.vicepresidencia.gov.co/asiescolombia/images/escudocolgar.jpg"/>
        <xdr:cNvPicPr>
          <a:picLocks noChangeAspect="1" noChangeArrowheads="1"/>
        </xdr:cNvPicPr>
      </xdr:nvPicPr>
      <xdr:blipFill>
        <a:blip xmlns:r="http://schemas.openxmlformats.org/officeDocument/2006/relationships" r:embed="rId2" r:link="rId3">
          <a:extLst>
            <a:ext uri="{28A0092B-C50C-407E-A947-70E740481C1C}">
              <a14:useLocalDpi xmlns:a14="http://schemas.microsoft.com/office/drawing/2010/main" val="0"/>
            </a:ext>
          </a:extLst>
        </a:blip>
        <a:srcRect/>
        <a:stretch>
          <a:fillRect/>
        </a:stretch>
      </xdr:blipFill>
      <xdr:spPr bwMode="auto">
        <a:xfrm>
          <a:off x="9867900" y="38100"/>
          <a:ext cx="8382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142875</xdr:colOff>
      <xdr:row>0</xdr:row>
      <xdr:rowOff>38100</xdr:rowOff>
    </xdr:from>
    <xdr:to>
      <xdr:col>1</xdr:col>
      <xdr:colOff>657225</xdr:colOff>
      <xdr:row>3</xdr:row>
      <xdr:rowOff>9525</xdr:rowOff>
    </xdr:to>
    <xdr:pic>
      <xdr:nvPicPr>
        <xdr:cNvPr id="28752" name="0 Imagen" descr="coldeportes.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5" y="38100"/>
          <a:ext cx="104775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247650</xdr:colOff>
      <xdr:row>0</xdr:row>
      <xdr:rowOff>38100</xdr:rowOff>
    </xdr:from>
    <xdr:to>
      <xdr:col>11</xdr:col>
      <xdr:colOff>1085850</xdr:colOff>
      <xdr:row>3</xdr:row>
      <xdr:rowOff>85725</xdr:rowOff>
    </xdr:to>
    <xdr:pic>
      <xdr:nvPicPr>
        <xdr:cNvPr id="28753" name="il_fi" descr="http://www.vicepresidencia.gov.co/asiescolombia/images/escudocolgar.jpg"/>
        <xdr:cNvPicPr>
          <a:picLocks noChangeAspect="1" noChangeArrowheads="1"/>
        </xdr:cNvPicPr>
      </xdr:nvPicPr>
      <xdr:blipFill>
        <a:blip xmlns:r="http://schemas.openxmlformats.org/officeDocument/2006/relationships" r:embed="rId2" r:link="rId3">
          <a:extLst>
            <a:ext uri="{28A0092B-C50C-407E-A947-70E740481C1C}">
              <a14:useLocalDpi xmlns:a14="http://schemas.microsoft.com/office/drawing/2010/main" val="0"/>
            </a:ext>
          </a:extLst>
        </a:blip>
        <a:srcRect/>
        <a:stretch>
          <a:fillRect/>
        </a:stretch>
      </xdr:blipFill>
      <xdr:spPr bwMode="auto">
        <a:xfrm>
          <a:off x="12353925" y="38100"/>
          <a:ext cx="8382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142875</xdr:colOff>
      <xdr:row>0</xdr:row>
      <xdr:rowOff>38100</xdr:rowOff>
    </xdr:from>
    <xdr:to>
      <xdr:col>1</xdr:col>
      <xdr:colOff>657225</xdr:colOff>
      <xdr:row>3</xdr:row>
      <xdr:rowOff>9525</xdr:rowOff>
    </xdr:to>
    <xdr:pic>
      <xdr:nvPicPr>
        <xdr:cNvPr id="31824" name="0 Imagen" descr="coldeportes.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2875" y="38100"/>
          <a:ext cx="9525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247650</xdr:colOff>
      <xdr:row>0</xdr:row>
      <xdr:rowOff>38100</xdr:rowOff>
    </xdr:from>
    <xdr:to>
      <xdr:col>11</xdr:col>
      <xdr:colOff>1085850</xdr:colOff>
      <xdr:row>3</xdr:row>
      <xdr:rowOff>85725</xdr:rowOff>
    </xdr:to>
    <xdr:pic>
      <xdr:nvPicPr>
        <xdr:cNvPr id="31825" name="il_fi" descr="http://www.vicepresidencia.gov.co/asiescolombia/images/escudocolgar.jpg"/>
        <xdr:cNvPicPr>
          <a:picLocks noChangeAspect="1" noChangeArrowheads="1"/>
        </xdr:cNvPicPr>
      </xdr:nvPicPr>
      <xdr:blipFill>
        <a:blip xmlns:r="http://schemas.openxmlformats.org/officeDocument/2006/relationships" r:embed="rId2" r:link="rId3" cstate="print">
          <a:extLst>
            <a:ext uri="{28A0092B-C50C-407E-A947-70E740481C1C}">
              <a14:useLocalDpi xmlns:a14="http://schemas.microsoft.com/office/drawing/2010/main" val="0"/>
            </a:ext>
          </a:extLst>
        </a:blip>
        <a:srcRect/>
        <a:stretch>
          <a:fillRect/>
        </a:stretch>
      </xdr:blipFill>
      <xdr:spPr bwMode="auto">
        <a:xfrm>
          <a:off x="11125200" y="38100"/>
          <a:ext cx="8382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142875</xdr:colOff>
      <xdr:row>0</xdr:row>
      <xdr:rowOff>38100</xdr:rowOff>
    </xdr:from>
    <xdr:to>
      <xdr:col>1</xdr:col>
      <xdr:colOff>657225</xdr:colOff>
      <xdr:row>3</xdr:row>
      <xdr:rowOff>9525</xdr:rowOff>
    </xdr:to>
    <xdr:pic>
      <xdr:nvPicPr>
        <xdr:cNvPr id="17526" name="0 Imagen" descr="coldeportes.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5" y="38100"/>
          <a:ext cx="1076325"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247650</xdr:colOff>
      <xdr:row>0</xdr:row>
      <xdr:rowOff>38100</xdr:rowOff>
    </xdr:from>
    <xdr:to>
      <xdr:col>11</xdr:col>
      <xdr:colOff>1085850</xdr:colOff>
      <xdr:row>3</xdr:row>
      <xdr:rowOff>85725</xdr:rowOff>
    </xdr:to>
    <xdr:pic>
      <xdr:nvPicPr>
        <xdr:cNvPr id="17527" name="il_fi" descr="http://www.vicepresidencia.gov.co/asiescolombia/images/escudocolgar.jpg"/>
        <xdr:cNvPicPr>
          <a:picLocks noChangeAspect="1" noChangeArrowheads="1"/>
        </xdr:cNvPicPr>
      </xdr:nvPicPr>
      <xdr:blipFill>
        <a:blip xmlns:r="http://schemas.openxmlformats.org/officeDocument/2006/relationships" r:embed="rId2" r:link="rId3">
          <a:extLst>
            <a:ext uri="{28A0092B-C50C-407E-A947-70E740481C1C}">
              <a14:useLocalDpi xmlns:a14="http://schemas.microsoft.com/office/drawing/2010/main" val="0"/>
            </a:ext>
          </a:extLst>
        </a:blip>
        <a:srcRect/>
        <a:stretch>
          <a:fillRect/>
        </a:stretch>
      </xdr:blipFill>
      <xdr:spPr bwMode="auto">
        <a:xfrm>
          <a:off x="11353800" y="38100"/>
          <a:ext cx="8382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12</xdr:col>
      <xdr:colOff>76200</xdr:colOff>
      <xdr:row>0</xdr:row>
      <xdr:rowOff>19050</xdr:rowOff>
    </xdr:from>
    <xdr:to>
      <xdr:col>12</xdr:col>
      <xdr:colOff>914400</xdr:colOff>
      <xdr:row>3</xdr:row>
      <xdr:rowOff>28575</xdr:rowOff>
    </xdr:to>
    <xdr:pic>
      <xdr:nvPicPr>
        <xdr:cNvPr id="32845" name="il_fi" descr="http://www.vicepresidencia.gov.co/asiescolombia/images/escudocolgar.jpg"/>
        <xdr:cNvPicPr>
          <a:picLocks noChangeAspect="1" noChangeArrowheads="1"/>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8001000" y="19050"/>
          <a:ext cx="838200"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85725</xdr:colOff>
      <xdr:row>0</xdr:row>
      <xdr:rowOff>38100</xdr:rowOff>
    </xdr:from>
    <xdr:to>
      <xdr:col>1</xdr:col>
      <xdr:colOff>533400</xdr:colOff>
      <xdr:row>3</xdr:row>
      <xdr:rowOff>9525</xdr:rowOff>
    </xdr:to>
    <xdr:pic>
      <xdr:nvPicPr>
        <xdr:cNvPr id="32846" name="0 Imagen" descr="coldeportes.jpg"/>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5725" y="38100"/>
          <a:ext cx="9525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142875</xdr:colOff>
      <xdr:row>0</xdr:row>
      <xdr:rowOff>38100</xdr:rowOff>
    </xdr:from>
    <xdr:to>
      <xdr:col>1</xdr:col>
      <xdr:colOff>657225</xdr:colOff>
      <xdr:row>4</xdr:row>
      <xdr:rowOff>9525</xdr:rowOff>
    </xdr:to>
    <xdr:pic>
      <xdr:nvPicPr>
        <xdr:cNvPr id="33871" name="0 Imagen" descr="coldeportes.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5" y="38100"/>
          <a:ext cx="10191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76200</xdr:colOff>
      <xdr:row>0</xdr:row>
      <xdr:rowOff>19050</xdr:rowOff>
    </xdr:from>
    <xdr:to>
      <xdr:col>13</xdr:col>
      <xdr:colOff>914400</xdr:colOff>
      <xdr:row>3</xdr:row>
      <xdr:rowOff>28575</xdr:rowOff>
    </xdr:to>
    <xdr:pic>
      <xdr:nvPicPr>
        <xdr:cNvPr id="33872" name="il_fi" descr="http://www.vicepresidencia.gov.co/asiescolombia/images/escudocolgar.jpg"/>
        <xdr:cNvPicPr>
          <a:picLocks noChangeAspect="1" noChangeArrowheads="1"/>
        </xdr:cNvPicPr>
      </xdr:nvPicPr>
      <xdr:blipFill>
        <a:blip xmlns:r="http://schemas.openxmlformats.org/officeDocument/2006/relationships" r:embed="rId2" r:link="rId3">
          <a:extLst>
            <a:ext uri="{28A0092B-C50C-407E-A947-70E740481C1C}">
              <a14:useLocalDpi xmlns:a14="http://schemas.microsoft.com/office/drawing/2010/main" val="0"/>
            </a:ext>
          </a:extLst>
        </a:blip>
        <a:srcRect/>
        <a:stretch>
          <a:fillRect/>
        </a:stretch>
      </xdr:blipFill>
      <xdr:spPr bwMode="auto">
        <a:xfrm>
          <a:off x="9029700" y="19050"/>
          <a:ext cx="838200"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12</xdr:col>
      <xdr:colOff>76200</xdr:colOff>
      <xdr:row>0</xdr:row>
      <xdr:rowOff>19050</xdr:rowOff>
    </xdr:from>
    <xdr:to>
      <xdr:col>12</xdr:col>
      <xdr:colOff>914400</xdr:colOff>
      <xdr:row>3</xdr:row>
      <xdr:rowOff>28575</xdr:rowOff>
    </xdr:to>
    <xdr:pic>
      <xdr:nvPicPr>
        <xdr:cNvPr id="34893" name="il_fi" descr="http://www.vicepresidencia.gov.co/asiescolombia/images/escudocolgar.jpg"/>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8420100" y="19050"/>
          <a:ext cx="838200"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85725</xdr:colOff>
      <xdr:row>0</xdr:row>
      <xdr:rowOff>38100</xdr:rowOff>
    </xdr:from>
    <xdr:to>
      <xdr:col>1</xdr:col>
      <xdr:colOff>533400</xdr:colOff>
      <xdr:row>3</xdr:row>
      <xdr:rowOff>9525</xdr:rowOff>
    </xdr:to>
    <xdr:pic>
      <xdr:nvPicPr>
        <xdr:cNvPr id="34894" name="0 Imagen" descr="coldeportes.jpg"/>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5725" y="38100"/>
          <a:ext cx="9525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galvis/AppData/Local/Microsoft/Windows/Temporary%20Internet%20Files/Content.Outlook/7JJRZ0B3/papeleria_y_utiles_de_escritorio(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galvis/AppData/Local/Microsoft/Windows/Temporary%20Internet%20Files/Content.Outlook/7JJRZ0B3/PRESUPUESTO%20JURIDIC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galvis/AppData/Local/Microsoft/Windows/Temporary%20Internet%20Files/Content.Outlook/7JJRZ0B3/PRESUPUESTO%20PRENS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galvis/AppData/Local/Microsoft/Windows/Temporary%20Internet%20Files/Content.Outlook/7JJRZ0B3/PRESUPUESTO%20IMPRENT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agalvis/AppData/Local/Microsoft/Windows/Temporary%20Internet%20Files/Content.Outlook/7JJRZ0B3/PC%202012%20CONTRATACI&#211;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agalvis/AppData/Local/Microsoft/Windows/Temporary%20Internet%20Files/Content.Outlook/7JJRZ0B3/PC%202012%20atencion%20al%20ciudadan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PELERIA"/>
    </sheetNames>
    <sheetDataSet>
      <sheetData sheetId="0" refreshError="1">
        <row r="21">
          <cell r="F21">
            <v>4473.1400000000003</v>
          </cell>
        </row>
        <row r="43">
          <cell r="F43">
            <v>529.79999999999995</v>
          </cell>
        </row>
        <row r="97">
          <cell r="F97">
            <v>59160</v>
          </cell>
        </row>
        <row r="99">
          <cell r="F99">
            <v>112.66</v>
          </cell>
        </row>
        <row r="126">
          <cell r="F126">
            <v>1400.12</v>
          </cell>
        </row>
        <row r="176">
          <cell r="F176">
            <v>19200.32</v>
          </cell>
        </row>
        <row r="194">
          <cell r="F194">
            <v>1160</v>
          </cell>
        </row>
        <row r="195">
          <cell r="F195">
            <v>406</v>
          </cell>
        </row>
        <row r="196">
          <cell r="F196">
            <v>2355.56</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SERVICIOS PERSONALES"/>
      <sheetName val="SERVICIOS ÁEREOS y viaticos "/>
      <sheetName val="MAQ ESP IMPRESORAS-COPIADORAS"/>
      <sheetName val="HARDWARE,SOFTWARE Y ACCESORIOS"/>
      <sheetName val="PUBLICACIONES"/>
      <sheetName val="LIBROS MAPAS, OTRAS PUBLICACION"/>
      <sheetName val="ACCESORIOS OFICINA"/>
      <sheetName val="MUEBLES DE OFICINA"/>
      <sheetName val="SUMINISTROS DE OFICINA"/>
      <sheetName val="APARATOS Y ACCESORIOS OFICINA"/>
      <sheetName val="Hoja1"/>
    </sheetNames>
    <sheetDataSet>
      <sheetData sheetId="0"/>
      <sheetData sheetId="1"/>
      <sheetData sheetId="2"/>
      <sheetData sheetId="3"/>
      <sheetData sheetId="4"/>
      <sheetData sheetId="5"/>
      <sheetData sheetId="6"/>
      <sheetData sheetId="7"/>
      <sheetData sheetId="8">
        <row r="9">
          <cell r="I9">
            <v>170000</v>
          </cell>
        </row>
        <row r="10">
          <cell r="I10">
            <v>570000</v>
          </cell>
        </row>
      </sheetData>
      <sheetData sheetId="9">
        <row r="12">
          <cell r="M12">
            <v>278.39999999999998</v>
          </cell>
        </row>
        <row r="13">
          <cell r="M13">
            <v>2657.56</v>
          </cell>
        </row>
        <row r="14">
          <cell r="M14">
            <v>893.2</v>
          </cell>
        </row>
        <row r="15">
          <cell r="M15">
            <v>893.2</v>
          </cell>
        </row>
        <row r="16">
          <cell r="M16">
            <v>535.91999999999996</v>
          </cell>
        </row>
        <row r="17">
          <cell r="M17">
            <v>1027.76</v>
          </cell>
        </row>
        <row r="18">
          <cell r="M18">
            <v>2679.6</v>
          </cell>
        </row>
        <row r="19">
          <cell r="M19">
            <v>3126.2</v>
          </cell>
        </row>
        <row r="21">
          <cell r="M21">
            <v>1398.95</v>
          </cell>
        </row>
        <row r="22">
          <cell r="M22">
            <v>1339.8</v>
          </cell>
        </row>
        <row r="23">
          <cell r="M23">
            <v>2818.79</v>
          </cell>
        </row>
        <row r="24">
          <cell r="M24">
            <v>2233</v>
          </cell>
        </row>
        <row r="25">
          <cell r="M25">
            <v>2379</v>
          </cell>
        </row>
        <row r="26">
          <cell r="M26">
            <v>2620.61</v>
          </cell>
        </row>
        <row r="27">
          <cell r="M27">
            <v>625</v>
          </cell>
        </row>
        <row r="28">
          <cell r="M28">
            <v>717.79</v>
          </cell>
        </row>
        <row r="36">
          <cell r="M36">
            <v>1533.52</v>
          </cell>
        </row>
        <row r="37">
          <cell r="M37">
            <v>3126.2</v>
          </cell>
        </row>
        <row r="38">
          <cell r="M38">
            <v>896.53</v>
          </cell>
        </row>
        <row r="39">
          <cell r="M39">
            <v>98854.59</v>
          </cell>
        </row>
        <row r="40">
          <cell r="M40">
            <v>2679.6</v>
          </cell>
        </row>
        <row r="41">
          <cell r="M41">
            <v>1429.12</v>
          </cell>
        </row>
        <row r="42">
          <cell r="M42">
            <v>178.64</v>
          </cell>
        </row>
        <row r="43">
          <cell r="M43">
            <v>178.64</v>
          </cell>
        </row>
        <row r="44">
          <cell r="M44">
            <v>106.72</v>
          </cell>
        </row>
      </sheetData>
      <sheetData sheetId="10">
        <row r="13">
          <cell r="M13">
            <v>18600.599999999999</v>
          </cell>
        </row>
      </sheetData>
      <sheetData sheetId="1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SERVICIOS PERSONALES"/>
      <sheetName val="SERVICIOS ÁEREOS y viaticos "/>
      <sheetName val="PUBLICACIONES"/>
      <sheetName val="CAPACITACION"/>
      <sheetName val="EQUIPOS DE OFICINA"/>
      <sheetName val="SUMINISTROS DE OFICINA"/>
      <sheetName val="MUEBLES DE OFICINA "/>
      <sheetName val="IMPLEMENTOS"/>
      <sheetName val="Hoja1"/>
    </sheetNames>
    <sheetDataSet>
      <sheetData sheetId="0"/>
      <sheetData sheetId="1"/>
      <sheetData sheetId="2"/>
      <sheetData sheetId="3"/>
      <sheetData sheetId="4"/>
      <sheetData sheetId="5"/>
      <sheetData sheetId="6">
        <row r="12">
          <cell r="M12">
            <v>622.91999999999996</v>
          </cell>
        </row>
        <row r="16">
          <cell r="M16">
            <v>1869.92</v>
          </cell>
        </row>
      </sheetData>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SERVICIOS PERSONALES"/>
      <sheetName val="MAQ ESP IMPRESORAS-COPIADORAS"/>
      <sheetName val="HARDWARE,SOFTWARE Y ACCESORIOS"/>
      <sheetName val="SUMINISTROS DE OFICINA"/>
      <sheetName val="Hoja1"/>
    </sheetNames>
    <sheetDataSet>
      <sheetData sheetId="0"/>
      <sheetData sheetId="1"/>
      <sheetData sheetId="2"/>
      <sheetData sheetId="3"/>
      <sheetData sheetId="4">
        <row r="18">
          <cell r="M18">
            <v>248.55</v>
          </cell>
        </row>
      </sheetData>
      <sheetData sheetId="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SERVICIOS PERSONALES"/>
      <sheetName val="SERVICIOS ÁEREOS"/>
      <sheetName val="PUBLICACIONES"/>
      <sheetName val="EQUIPOS TERM. COMUNICACIÓN"/>
      <sheetName val="HARDWARE,SOFTWARE Y ACCESORIOS"/>
      <sheetName val="MUEBLES DE OFICINA"/>
      <sheetName val="ACCESORIOS DE OFICINA "/>
      <sheetName val="SUMINISTROS DE OFICINA"/>
      <sheetName val="APARATOS Y ACCESORIOS OFICINA"/>
    </sheetNames>
    <sheetDataSet>
      <sheetData sheetId="0"/>
      <sheetData sheetId="1"/>
      <sheetData sheetId="2"/>
      <sheetData sheetId="3"/>
      <sheetData sheetId="4"/>
      <sheetData sheetId="5"/>
      <sheetData sheetId="6"/>
      <sheetData sheetId="7"/>
      <sheetData sheetId="8">
        <row r="20">
          <cell r="M20">
            <v>2605.42</v>
          </cell>
        </row>
        <row r="21">
          <cell r="M21">
            <v>3248</v>
          </cell>
        </row>
        <row r="39">
          <cell r="M39">
            <v>17904.599999999999</v>
          </cell>
        </row>
        <row r="40">
          <cell r="M40">
            <v>2430.9699999999998</v>
          </cell>
        </row>
        <row r="41">
          <cell r="M41">
            <v>1286.49</v>
          </cell>
        </row>
        <row r="44">
          <cell r="M44">
            <v>2003.32</v>
          </cell>
        </row>
        <row r="45">
          <cell r="M45">
            <v>3155.2</v>
          </cell>
        </row>
        <row r="46">
          <cell r="M46">
            <v>2610</v>
          </cell>
        </row>
        <row r="47">
          <cell r="M47">
            <v>10699.84</v>
          </cell>
        </row>
        <row r="48">
          <cell r="M48">
            <v>12699.68</v>
          </cell>
        </row>
        <row r="49">
          <cell r="M49">
            <v>3122.77</v>
          </cell>
        </row>
        <row r="50">
          <cell r="M50">
            <v>2233</v>
          </cell>
        </row>
      </sheetData>
      <sheetData sheetId="9">
        <row r="10">
          <cell r="M10">
            <v>9114</v>
          </cell>
        </row>
        <row r="11">
          <cell r="M11">
            <v>29000</v>
          </cell>
        </row>
        <row r="17">
          <cell r="M17">
            <v>1855.34</v>
          </cell>
        </row>
        <row r="20">
          <cell r="M20">
            <v>331.76</v>
          </cell>
        </row>
        <row r="21">
          <cell r="M21">
            <v>4558.8</v>
          </cell>
        </row>
        <row r="22">
          <cell r="M22">
            <v>10440</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SERVICIOS PERSONALES"/>
      <sheetName val="SERVICIOS ÁEREOS"/>
      <sheetName val="EQUIPOS TERM. COMUNICACIÓN"/>
      <sheetName val="HARDWARE,SOFTWARE Y ACCESORIOS"/>
      <sheetName val="MUEBLES DE OFICINA "/>
      <sheetName val="SUMINISTROS DE OFICINA"/>
      <sheetName val="APARATOS Y ACCESORIOS OFICINA"/>
    </sheetNames>
    <sheetDataSet>
      <sheetData sheetId="0"/>
      <sheetData sheetId="1"/>
      <sheetData sheetId="2"/>
      <sheetData sheetId="3"/>
      <sheetData sheetId="4"/>
      <sheetData sheetId="5"/>
      <sheetData sheetId="6">
        <row r="18">
          <cell r="M18">
            <v>550</v>
          </cell>
        </row>
        <row r="19">
          <cell r="M19">
            <v>550</v>
          </cell>
        </row>
        <row r="20">
          <cell r="M20">
            <v>75000</v>
          </cell>
        </row>
        <row r="21">
          <cell r="M21">
            <v>4019.4</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W23"/>
  <sheetViews>
    <sheetView topLeftCell="A4" workbookViewId="0">
      <selection activeCell="H14" sqref="H14"/>
    </sheetView>
  </sheetViews>
  <sheetFormatPr baseColWidth="10" defaultColWidth="7.5703125" defaultRowHeight="12" x14ac:dyDescent="0.2"/>
  <cols>
    <col min="1" max="1" width="8.7109375" style="2" customWidth="1"/>
    <col min="2" max="2" width="12" style="2" customWidth="1"/>
    <col min="3" max="3" width="26.28515625" style="2" customWidth="1"/>
    <col min="4" max="4" width="35.7109375" style="2" customWidth="1"/>
    <col min="5" max="5" width="13.7109375" style="2" customWidth="1"/>
    <col min="6" max="6" width="15.28515625" style="2" customWidth="1"/>
    <col min="7" max="7" width="13.42578125" style="34" customWidth="1"/>
    <col min="8" max="8" width="20.7109375" style="2" customWidth="1"/>
    <col min="9" max="9" width="18.7109375" style="2" customWidth="1"/>
    <col min="10" max="10" width="14.7109375" style="2" customWidth="1"/>
    <col min="11" max="11" width="19.85546875" style="2" customWidth="1"/>
    <col min="12" max="12" width="8.42578125" style="2" customWidth="1"/>
    <col min="13" max="16384" width="7.5703125" style="2"/>
  </cols>
  <sheetData>
    <row r="1" spans="1:12" ht="33.75" customHeight="1" x14ac:dyDescent="0.2">
      <c r="A1" s="274"/>
      <c r="B1" s="274"/>
      <c r="C1" s="281" t="s">
        <v>216</v>
      </c>
      <c r="D1" s="281"/>
      <c r="E1" s="281"/>
      <c r="F1" s="281"/>
      <c r="G1" s="281"/>
      <c r="H1" s="281"/>
      <c r="I1" s="281"/>
      <c r="J1" s="281"/>
      <c r="K1" s="274"/>
    </row>
    <row r="2" spans="1:12" ht="12.75" customHeight="1" x14ac:dyDescent="0.2">
      <c r="A2" s="274"/>
      <c r="B2" s="274"/>
      <c r="C2" s="3"/>
      <c r="D2" s="3"/>
      <c r="G2" s="121"/>
      <c r="K2" s="274"/>
    </row>
    <row r="3" spans="1:12" ht="20.25" customHeight="1" x14ac:dyDescent="0.2">
      <c r="A3" s="274"/>
      <c r="B3" s="274"/>
      <c r="K3" s="274"/>
    </row>
    <row r="4" spans="1:12" ht="12.75" customHeight="1" thickBot="1" x14ac:dyDescent="0.25">
      <c r="C4" s="3" t="s">
        <v>2</v>
      </c>
      <c r="D4" s="286" t="s">
        <v>315</v>
      </c>
      <c r="E4" s="286"/>
      <c r="F4" s="3" t="s">
        <v>17</v>
      </c>
      <c r="G4" s="122">
        <v>2012</v>
      </c>
      <c r="K4" s="274"/>
    </row>
    <row r="5" spans="1:12" ht="12.75" customHeight="1" thickTop="1" thickBot="1" x14ac:dyDescent="0.25">
      <c r="C5" s="3"/>
      <c r="D5" s="31"/>
      <c r="F5" s="3"/>
      <c r="G5" s="123"/>
      <c r="K5" s="33"/>
    </row>
    <row r="6" spans="1:12" s="6" customFormat="1" ht="24.75" customHeight="1" thickTop="1" x14ac:dyDescent="0.2">
      <c r="A6" s="275" t="s">
        <v>5</v>
      </c>
      <c r="B6" s="270" t="s">
        <v>44</v>
      </c>
      <c r="C6" s="270" t="s">
        <v>40</v>
      </c>
      <c r="D6" s="270" t="s">
        <v>3</v>
      </c>
      <c r="E6" s="270" t="s">
        <v>7</v>
      </c>
      <c r="F6" s="270" t="s">
        <v>8</v>
      </c>
      <c r="G6" s="284" t="s">
        <v>6</v>
      </c>
      <c r="H6" s="270" t="s">
        <v>4</v>
      </c>
      <c r="I6" s="270" t="s">
        <v>16</v>
      </c>
      <c r="J6" s="270" t="s">
        <v>13</v>
      </c>
      <c r="K6" s="282" t="s">
        <v>1</v>
      </c>
    </row>
    <row r="7" spans="1:12" s="6" customFormat="1" ht="24.75" customHeight="1" x14ac:dyDescent="0.2">
      <c r="A7" s="276"/>
      <c r="B7" s="271"/>
      <c r="C7" s="277"/>
      <c r="D7" s="271"/>
      <c r="E7" s="277"/>
      <c r="F7" s="271"/>
      <c r="G7" s="285"/>
      <c r="H7" s="277"/>
      <c r="I7" s="271"/>
      <c r="J7" s="277"/>
      <c r="K7" s="283"/>
    </row>
    <row r="8" spans="1:12" s="91" customFormat="1" ht="39.75" customHeight="1" x14ac:dyDescent="0.2">
      <c r="A8" s="18" t="s">
        <v>166</v>
      </c>
      <c r="B8" s="19" t="s">
        <v>9</v>
      </c>
      <c r="C8" s="19" t="s">
        <v>167</v>
      </c>
      <c r="D8" s="20" t="s">
        <v>210</v>
      </c>
      <c r="E8" s="21"/>
      <c r="F8" s="21">
        <v>12</v>
      </c>
      <c r="G8" s="124" t="e">
        <f>+#REF!</f>
        <v>#REF!</v>
      </c>
      <c r="H8" s="90" t="e">
        <f>+#REF!</f>
        <v>#REF!</v>
      </c>
      <c r="I8" s="41"/>
      <c r="J8" s="219"/>
      <c r="K8" s="120" t="s">
        <v>15</v>
      </c>
    </row>
    <row r="9" spans="1:12" s="6" customFormat="1" ht="45" x14ac:dyDescent="0.2">
      <c r="A9" s="18" t="s">
        <v>41</v>
      </c>
      <c r="B9" s="19" t="s">
        <v>9</v>
      </c>
      <c r="C9" s="19" t="s">
        <v>214</v>
      </c>
      <c r="D9" s="20" t="s">
        <v>127</v>
      </c>
      <c r="E9" s="21"/>
      <c r="F9" s="21">
        <v>12</v>
      </c>
      <c r="G9" s="124">
        <f>+'SERVICIOS ÁEREOS y viaticos '!H11</f>
        <v>45</v>
      </c>
      <c r="H9" s="22">
        <f>+'SERVICIOS ÁEREOS y viaticos '!I11</f>
        <v>41266000</v>
      </c>
      <c r="I9" s="41"/>
      <c r="J9" s="219"/>
      <c r="K9" s="35" t="s">
        <v>36</v>
      </c>
      <c r="L9" s="30"/>
    </row>
    <row r="10" spans="1:12" s="6" customFormat="1" ht="45" x14ac:dyDescent="0.2">
      <c r="A10" s="18" t="s">
        <v>117</v>
      </c>
      <c r="B10" s="19" t="s">
        <v>10</v>
      </c>
      <c r="C10" s="19" t="s">
        <v>118</v>
      </c>
      <c r="D10" s="20" t="s">
        <v>120</v>
      </c>
      <c r="E10" s="55"/>
      <c r="F10" s="21">
        <v>12</v>
      </c>
      <c r="G10" s="124">
        <f>+'MAQ ESP IMPRESORAS-COPIADORAS'!H10</f>
        <v>1</v>
      </c>
      <c r="H10" s="22">
        <f>+'MAQ ESP IMPRESORAS-COPIADORAS'!I10</f>
        <v>1600000</v>
      </c>
      <c r="I10" s="41"/>
      <c r="J10" s="219"/>
      <c r="K10" s="35" t="s">
        <v>128</v>
      </c>
    </row>
    <row r="11" spans="1:12" s="6" customFormat="1" ht="56.25" x14ac:dyDescent="0.2">
      <c r="A11" s="18" t="s">
        <v>34</v>
      </c>
      <c r="B11" s="19" t="s">
        <v>10</v>
      </c>
      <c r="C11" s="19" t="s">
        <v>35</v>
      </c>
      <c r="D11" s="20" t="s">
        <v>209</v>
      </c>
      <c r="E11" s="21"/>
      <c r="F11" s="21">
        <v>12</v>
      </c>
      <c r="G11" s="124">
        <f>+'HARDWARE,SOFTWARE Y ACCESOR'!H12</f>
        <v>5</v>
      </c>
      <c r="H11" s="22">
        <f>+'HARDWARE,SOFTWARE Y ACCESOR'!J12</f>
        <v>4505000</v>
      </c>
      <c r="I11" s="41"/>
      <c r="J11" s="219"/>
      <c r="K11" s="35" t="s">
        <v>129</v>
      </c>
    </row>
    <row r="12" spans="1:12" s="6" customFormat="1" ht="29.25" customHeight="1" x14ac:dyDescent="0.2">
      <c r="A12" s="18" t="s">
        <v>11</v>
      </c>
      <c r="B12" s="19" t="s">
        <v>10</v>
      </c>
      <c r="C12" s="19" t="s">
        <v>319</v>
      </c>
      <c r="D12" s="20" t="s">
        <v>320</v>
      </c>
      <c r="E12" s="21"/>
      <c r="F12" s="67">
        <v>12</v>
      </c>
      <c r="G12" s="124">
        <f>+'EQUIPOS TERM. COMUNICACIÓN'!H11</f>
        <v>3</v>
      </c>
      <c r="H12" s="22">
        <f>+'ACCESORIOS OFICINA'!J11</f>
        <v>193641</v>
      </c>
      <c r="I12" s="41"/>
      <c r="J12" s="219"/>
      <c r="K12" s="35"/>
    </row>
    <row r="13" spans="1:12" s="6" customFormat="1" ht="22.5" customHeight="1" x14ac:dyDescent="0.2">
      <c r="A13" s="217" t="s">
        <v>168</v>
      </c>
      <c r="B13" s="68" t="s">
        <v>10</v>
      </c>
      <c r="C13" s="68" t="s">
        <v>160</v>
      </c>
      <c r="D13" s="66" t="s">
        <v>169</v>
      </c>
      <c r="E13" s="21"/>
      <c r="F13" s="67">
        <v>12</v>
      </c>
      <c r="G13" s="124">
        <f>+'MUEBLES DE OFICINA'!H12</f>
        <v>6</v>
      </c>
      <c r="H13" s="22">
        <f>+'MUEBLES DE OFICINA'!J12</f>
        <v>2500000</v>
      </c>
      <c r="I13" s="41"/>
      <c r="J13" s="219"/>
      <c r="K13" s="35"/>
    </row>
    <row r="14" spans="1:12" s="6" customFormat="1" ht="56.25" x14ac:dyDescent="0.2">
      <c r="A14" s="18" t="s">
        <v>88</v>
      </c>
      <c r="B14" s="19" t="s">
        <v>10</v>
      </c>
      <c r="C14" s="19" t="s">
        <v>90</v>
      </c>
      <c r="D14" s="20" t="s">
        <v>89</v>
      </c>
      <c r="E14" s="21"/>
      <c r="F14" s="67">
        <v>12</v>
      </c>
      <c r="G14" s="124">
        <f>+'ACCESORIOS OFICINA'!H11+'SUMINISTROS DE OFICINA'!L68+'APARATOS Y ACCESORIOS OFICINA'!L24</f>
        <v>7724</v>
      </c>
      <c r="H14" s="22">
        <f>+'ACCESORIOS OFICINA'!I11+'SUMINISTROS DE OFICINA'!N68</f>
        <v>25640433.5</v>
      </c>
      <c r="I14" s="41"/>
      <c r="J14" s="219"/>
      <c r="K14" s="35"/>
    </row>
    <row r="15" spans="1:12" s="6" customFormat="1" ht="101.25" x14ac:dyDescent="0.2">
      <c r="A15" s="18"/>
      <c r="B15" s="19"/>
      <c r="C15" s="19" t="s">
        <v>317</v>
      </c>
      <c r="D15" s="20" t="s">
        <v>318</v>
      </c>
      <c r="E15" s="21"/>
      <c r="F15" s="67"/>
      <c r="G15" s="124"/>
      <c r="H15" s="22">
        <v>1000000000</v>
      </c>
      <c r="I15" s="41"/>
      <c r="J15" s="55"/>
      <c r="K15" s="218" t="s">
        <v>130</v>
      </c>
    </row>
    <row r="16" spans="1:12" s="1" customFormat="1" ht="15.75" customHeight="1" thickBot="1" x14ac:dyDescent="0.25">
      <c r="A16" s="53" t="s">
        <v>0</v>
      </c>
      <c r="B16" s="54"/>
      <c r="C16" s="54"/>
      <c r="D16" s="54"/>
      <c r="E16" s="54"/>
      <c r="F16" s="54"/>
      <c r="G16" s="125">
        <v>3182</v>
      </c>
      <c r="H16" s="24" t="e">
        <f>SUM(H8:H15)</f>
        <v>#REF!</v>
      </c>
      <c r="I16" s="278"/>
      <c r="J16" s="279"/>
      <c r="K16" s="280"/>
    </row>
    <row r="17" spans="1:23" s="1" customFormat="1" ht="25.5" customHeight="1" thickTop="1" x14ac:dyDescent="0.2">
      <c r="G17" s="126"/>
      <c r="L17" s="9"/>
      <c r="M17" s="9"/>
      <c r="N17" s="5"/>
      <c r="O17" s="5"/>
      <c r="P17" s="5"/>
      <c r="Q17" s="5"/>
      <c r="R17" s="5"/>
      <c r="S17" s="5"/>
      <c r="T17" s="5"/>
      <c r="U17" s="5"/>
      <c r="V17" s="5"/>
      <c r="W17" s="5"/>
    </row>
    <row r="18" spans="1:23" s="1" customFormat="1" ht="25.5" customHeight="1" x14ac:dyDescent="0.2">
      <c r="A18" s="272" t="s">
        <v>323</v>
      </c>
      <c r="B18" s="272"/>
      <c r="C18" s="210"/>
      <c r="D18" s="211" t="s">
        <v>324</v>
      </c>
      <c r="E18" s="210"/>
      <c r="F18" s="212"/>
      <c r="G18" s="127"/>
      <c r="H18" s="12"/>
      <c r="I18" s="12"/>
      <c r="J18" s="9"/>
      <c r="K18" s="9"/>
      <c r="L18" s="15"/>
      <c r="M18" s="15"/>
      <c r="N18" s="5"/>
      <c r="O18" s="5"/>
      <c r="P18" s="5"/>
      <c r="Q18" s="5"/>
      <c r="R18" s="5"/>
      <c r="S18" s="5"/>
      <c r="T18" s="5"/>
      <c r="U18" s="5"/>
      <c r="V18" s="5"/>
      <c r="W18" s="5"/>
    </row>
    <row r="19" spans="1:23" s="1" customFormat="1" ht="19.5" customHeight="1" x14ac:dyDescent="0.2">
      <c r="A19" s="210"/>
      <c r="B19" s="213" t="s">
        <v>325</v>
      </c>
      <c r="C19" s="273" t="s">
        <v>329</v>
      </c>
      <c r="D19" s="273"/>
      <c r="E19" s="213" t="s">
        <v>325</v>
      </c>
      <c r="F19" s="214"/>
      <c r="G19" s="14"/>
      <c r="H19" s="16"/>
      <c r="I19" s="16"/>
      <c r="J19" s="15"/>
      <c r="K19" s="15"/>
      <c r="L19" s="15"/>
      <c r="M19" s="15"/>
      <c r="N19" s="5"/>
      <c r="O19" s="5"/>
      <c r="P19" s="5"/>
      <c r="Q19" s="5"/>
      <c r="R19" s="5"/>
      <c r="S19" s="5"/>
      <c r="T19" s="5"/>
      <c r="U19" s="5"/>
      <c r="V19" s="5"/>
      <c r="W19" s="5"/>
    </row>
    <row r="20" spans="1:23" s="1" customFormat="1" ht="19.5" customHeight="1" x14ac:dyDescent="0.2">
      <c r="A20" s="210"/>
      <c r="B20" s="213" t="s">
        <v>326</v>
      </c>
      <c r="C20" s="215" t="s">
        <v>217</v>
      </c>
      <c r="D20" s="210"/>
      <c r="E20" s="213" t="s">
        <v>326</v>
      </c>
      <c r="F20" s="216"/>
      <c r="G20" s="14"/>
      <c r="H20" s="16"/>
      <c r="I20" s="16"/>
      <c r="J20" s="15"/>
      <c r="K20" s="15"/>
      <c r="L20" s="10"/>
      <c r="M20" s="10"/>
      <c r="N20" s="5"/>
      <c r="O20" s="5"/>
      <c r="P20" s="5"/>
      <c r="Q20" s="5"/>
      <c r="R20" s="5"/>
      <c r="S20" s="5"/>
      <c r="T20" s="5"/>
      <c r="U20" s="5"/>
      <c r="V20" s="5"/>
      <c r="W20" s="5"/>
    </row>
    <row r="21" spans="1:23" s="1" customFormat="1" ht="15" x14ac:dyDescent="0.2">
      <c r="A21" s="210"/>
      <c r="B21" s="213" t="s">
        <v>327</v>
      </c>
      <c r="C21" s="273" t="s">
        <v>328</v>
      </c>
      <c r="D21" s="273"/>
      <c r="E21" s="213" t="s">
        <v>327</v>
      </c>
      <c r="F21" s="216"/>
      <c r="G21" s="14"/>
      <c r="H21" s="16"/>
      <c r="I21" s="16"/>
      <c r="J21" s="10"/>
      <c r="K21" s="10"/>
      <c r="L21" s="5"/>
      <c r="M21" s="5"/>
      <c r="N21" s="5"/>
      <c r="O21" s="5"/>
      <c r="P21" s="5"/>
      <c r="Q21" s="5"/>
      <c r="R21" s="5"/>
      <c r="S21" s="5"/>
      <c r="T21" s="5"/>
      <c r="U21" s="5"/>
      <c r="V21" s="5"/>
      <c r="W21" s="5"/>
    </row>
    <row r="22" spans="1:23" x14ac:dyDescent="0.2">
      <c r="A22" s="1"/>
      <c r="B22" s="1"/>
      <c r="C22" s="1"/>
      <c r="D22" s="1"/>
      <c r="E22" s="1"/>
      <c r="F22" s="1"/>
      <c r="G22" s="126"/>
      <c r="H22" s="1"/>
      <c r="I22" s="1"/>
      <c r="J22" s="4"/>
      <c r="K22" s="5"/>
    </row>
    <row r="23" spans="1:23" x14ac:dyDescent="0.2">
      <c r="H23" s="34"/>
    </row>
  </sheetData>
  <mergeCells count="19">
    <mergeCell ref="K1:K4"/>
    <mergeCell ref="E6:E7"/>
    <mergeCell ref="I16:K16"/>
    <mergeCell ref="C1:J1"/>
    <mergeCell ref="K6:K7"/>
    <mergeCell ref="H6:H7"/>
    <mergeCell ref="C6:C7"/>
    <mergeCell ref="G6:G7"/>
    <mergeCell ref="J6:J7"/>
    <mergeCell ref="D4:E4"/>
    <mergeCell ref="F6:F7"/>
    <mergeCell ref="I6:I7"/>
    <mergeCell ref="A18:B18"/>
    <mergeCell ref="C19:D19"/>
    <mergeCell ref="C21:D21"/>
    <mergeCell ref="A1:B3"/>
    <mergeCell ref="A6:A7"/>
    <mergeCell ref="B6:B7"/>
    <mergeCell ref="D6:D7"/>
  </mergeCells>
  <phoneticPr fontId="14" type="noConversion"/>
  <pageMargins left="0.78740157480314965" right="0.78740157480314965" top="0.78740157480314965" bottom="0.23622047244094491" header="0.78740157480314965" footer="0.19685039370078741"/>
  <pageSetup scale="61" orientation="landscape" cellComments="asDisplayed" r:id="rId1"/>
  <drawing r:id="rId2"/>
  <legacyDrawing r:id="rId3"/>
  <oleObjects>
    <mc:AlternateContent xmlns:mc="http://schemas.openxmlformats.org/markup-compatibility/2006">
      <mc:Choice Requires="x14">
        <oleObject progId="Word.Picture.8" shapeId="2049" r:id="rId4">
          <objectPr defaultSize="0" autoPict="0" r:id="rId5">
            <anchor moveWithCells="1" sizeWithCells="1">
              <from>
                <xdr:col>2</xdr:col>
                <xdr:colOff>762000</xdr:colOff>
                <xdr:row>0</xdr:row>
                <xdr:rowOff>0</xdr:rowOff>
              </from>
              <to>
                <xdr:col>4</xdr:col>
                <xdr:colOff>0</xdr:colOff>
                <xdr:row>0</xdr:row>
                <xdr:rowOff>0</xdr:rowOff>
              </to>
            </anchor>
          </objectPr>
        </oleObject>
      </mc:Choice>
      <mc:Fallback>
        <oleObject progId="Word.Picture.8" shapeId="2049" r:id="rId4"/>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22"/>
  <sheetViews>
    <sheetView workbookViewId="0">
      <selection activeCell="F14" sqref="F14"/>
    </sheetView>
  </sheetViews>
  <sheetFormatPr baseColWidth="10" defaultColWidth="7.5703125" defaultRowHeight="12" x14ac:dyDescent="0.2"/>
  <cols>
    <col min="1" max="1" width="7.5703125" style="58"/>
    <col min="2" max="2" width="8.85546875" style="58" customWidth="1"/>
    <col min="3" max="3" width="14.140625" style="58" customWidth="1"/>
    <col min="4" max="4" width="16.42578125" style="58" customWidth="1"/>
    <col min="5" max="5" width="41.42578125" style="58" customWidth="1"/>
    <col min="6" max="6" width="20.7109375" style="58" customWidth="1"/>
    <col min="7" max="7" width="13.7109375" style="58" customWidth="1"/>
    <col min="8" max="8" width="15.28515625" style="58" customWidth="1"/>
    <col min="9" max="9" width="8.85546875" style="58" bestFit="1" customWidth="1"/>
    <col min="10" max="10" width="16.28515625" style="58" customWidth="1"/>
    <col min="11" max="11" width="17.42578125" style="58" customWidth="1"/>
    <col min="12" max="12" width="20.5703125" style="58" customWidth="1"/>
    <col min="13" max="13" width="19.85546875" style="58" customWidth="1"/>
    <col min="14" max="16384" width="7.5703125" style="58"/>
  </cols>
  <sheetData>
    <row r="1" spans="1:13" ht="33.75" customHeight="1" x14ac:dyDescent="0.2">
      <c r="A1" s="287"/>
      <c r="B1" s="287"/>
      <c r="C1" s="288" t="s">
        <v>330</v>
      </c>
      <c r="D1" s="288"/>
      <c r="E1" s="288"/>
      <c r="F1" s="288"/>
      <c r="G1" s="288"/>
      <c r="H1" s="288"/>
      <c r="I1" s="288"/>
      <c r="J1" s="288"/>
      <c r="K1" s="288"/>
      <c r="L1" s="287"/>
    </row>
    <row r="2" spans="1:13" ht="12.75" customHeight="1" x14ac:dyDescent="0.2">
      <c r="A2" s="287"/>
      <c r="B2" s="287"/>
      <c r="C2" s="59"/>
      <c r="D2" s="59"/>
      <c r="H2" s="59"/>
      <c r="L2" s="287"/>
    </row>
    <row r="3" spans="1:13" ht="12.75" customHeight="1" thickBot="1" x14ac:dyDescent="0.25">
      <c r="C3" s="59" t="s">
        <v>2</v>
      </c>
      <c r="D3" s="286" t="s">
        <v>331</v>
      </c>
      <c r="E3" s="286"/>
      <c r="G3" s="59" t="s">
        <v>17</v>
      </c>
      <c r="H3" s="60">
        <v>2012</v>
      </c>
      <c r="L3" s="287"/>
    </row>
    <row r="4" spans="1:13" ht="12.75" customHeight="1" thickTop="1" thickBot="1" x14ac:dyDescent="0.25">
      <c r="C4" s="59"/>
      <c r="D4" s="61"/>
      <c r="G4" s="59"/>
      <c r="H4" s="61"/>
      <c r="L4" s="57"/>
    </row>
    <row r="5" spans="1:13" s="62" customFormat="1" ht="24.75" customHeight="1" thickTop="1" x14ac:dyDescent="0.2">
      <c r="A5" s="289" t="s">
        <v>5</v>
      </c>
      <c r="B5" s="291" t="s">
        <v>44</v>
      </c>
      <c r="C5" s="291" t="s">
        <v>40</v>
      </c>
      <c r="D5" s="291" t="s">
        <v>3</v>
      </c>
      <c r="E5" s="293" t="s">
        <v>18</v>
      </c>
      <c r="F5" s="293" t="s">
        <v>165</v>
      </c>
      <c r="G5" s="291" t="s">
        <v>7</v>
      </c>
      <c r="H5" s="291" t="s">
        <v>8</v>
      </c>
      <c r="I5" s="291" t="s">
        <v>6</v>
      </c>
      <c r="J5" s="291" t="s">
        <v>4</v>
      </c>
      <c r="K5" s="293" t="s">
        <v>16</v>
      </c>
      <c r="L5" s="297" t="s">
        <v>13</v>
      </c>
      <c r="M5" s="295" t="s">
        <v>1</v>
      </c>
    </row>
    <row r="6" spans="1:13" s="62" customFormat="1" ht="24.75" customHeight="1" x14ac:dyDescent="0.2">
      <c r="A6" s="290"/>
      <c r="B6" s="292"/>
      <c r="C6" s="292"/>
      <c r="D6" s="292"/>
      <c r="E6" s="294"/>
      <c r="F6" s="294"/>
      <c r="G6" s="292"/>
      <c r="H6" s="292"/>
      <c r="I6" s="292"/>
      <c r="J6" s="292"/>
      <c r="K6" s="294"/>
      <c r="L6" s="298"/>
      <c r="M6" s="296"/>
    </row>
    <row r="7" spans="1:13" s="62" customFormat="1" ht="78.75" x14ac:dyDescent="0.2">
      <c r="A7" s="311" t="s">
        <v>166</v>
      </c>
      <c r="B7" s="305" t="s">
        <v>9</v>
      </c>
      <c r="C7" s="305" t="s">
        <v>167</v>
      </c>
      <c r="D7" s="308" t="s">
        <v>332</v>
      </c>
      <c r="E7" s="66" t="s">
        <v>333</v>
      </c>
      <c r="F7" s="254" t="s">
        <v>334</v>
      </c>
      <c r="G7" s="67">
        <v>3</v>
      </c>
      <c r="H7" s="67">
        <v>1</v>
      </c>
      <c r="I7" s="68">
        <v>1</v>
      </c>
      <c r="J7" s="69">
        <f>48304080*1.04</f>
        <v>50236243.200000003</v>
      </c>
      <c r="K7" s="88" t="s">
        <v>335</v>
      </c>
      <c r="L7" s="301" t="s">
        <v>336</v>
      </c>
      <c r="M7" s="299" t="s">
        <v>15</v>
      </c>
    </row>
    <row r="8" spans="1:13" s="62" customFormat="1" ht="56.25" x14ac:dyDescent="0.2">
      <c r="A8" s="312"/>
      <c r="B8" s="306"/>
      <c r="C8" s="306"/>
      <c r="D8" s="309"/>
      <c r="E8" s="66" t="s">
        <v>337</v>
      </c>
      <c r="F8" s="254" t="s">
        <v>338</v>
      </c>
      <c r="G8" s="67">
        <v>3</v>
      </c>
      <c r="H8" s="67">
        <v>1</v>
      </c>
      <c r="I8" s="68">
        <v>1</v>
      </c>
      <c r="J8" s="69">
        <f>79344000*1.04</f>
        <v>82517760</v>
      </c>
      <c r="K8" s="88" t="s">
        <v>339</v>
      </c>
      <c r="L8" s="302"/>
      <c r="M8" s="300"/>
    </row>
    <row r="9" spans="1:13" s="62" customFormat="1" ht="61.5" x14ac:dyDescent="0.2">
      <c r="A9" s="312"/>
      <c r="B9" s="306"/>
      <c r="C9" s="306"/>
      <c r="D9" s="309"/>
      <c r="E9" s="66" t="s">
        <v>340</v>
      </c>
      <c r="F9" s="254" t="s">
        <v>365</v>
      </c>
      <c r="G9" s="67">
        <v>3</v>
      </c>
      <c r="H9" s="67">
        <v>1</v>
      </c>
      <c r="I9" s="257">
        <v>1</v>
      </c>
      <c r="J9" s="69">
        <f>48708540*1.04</f>
        <v>50656881.600000001</v>
      </c>
      <c r="K9" s="88" t="s">
        <v>339</v>
      </c>
      <c r="L9" s="302"/>
      <c r="M9" s="300"/>
    </row>
    <row r="10" spans="1:13" s="62" customFormat="1" ht="44.25" x14ac:dyDescent="0.2">
      <c r="A10" s="312"/>
      <c r="B10" s="306"/>
      <c r="C10" s="306"/>
      <c r="D10" s="309"/>
      <c r="E10" s="261" t="s">
        <v>363</v>
      </c>
      <c r="F10" s="262" t="s">
        <v>364</v>
      </c>
      <c r="G10" s="263">
        <v>3</v>
      </c>
      <c r="H10" s="263">
        <v>3</v>
      </c>
      <c r="I10" s="264">
        <v>1</v>
      </c>
      <c r="J10" s="69"/>
      <c r="K10" s="88"/>
      <c r="L10" s="302"/>
      <c r="M10" s="300"/>
    </row>
    <row r="11" spans="1:13" s="62" customFormat="1" ht="101.25" x14ac:dyDescent="0.2">
      <c r="A11" s="312"/>
      <c r="B11" s="306"/>
      <c r="C11" s="306"/>
      <c r="D11" s="309"/>
      <c r="E11" s="66" t="s">
        <v>341</v>
      </c>
      <c r="F11" s="254" t="s">
        <v>342</v>
      </c>
      <c r="G11" s="67">
        <v>3</v>
      </c>
      <c r="H11" s="67">
        <v>2</v>
      </c>
      <c r="I11" s="68">
        <v>1</v>
      </c>
      <c r="J11" s="69">
        <f>127600000*1.04</f>
        <v>132704000</v>
      </c>
      <c r="K11" s="88" t="s">
        <v>343</v>
      </c>
      <c r="L11" s="302"/>
      <c r="M11" s="300"/>
    </row>
    <row r="12" spans="1:13" s="62" customFormat="1" ht="108" customHeight="1" x14ac:dyDescent="0.2">
      <c r="A12" s="312"/>
      <c r="B12" s="306"/>
      <c r="C12" s="306"/>
      <c r="D12" s="309"/>
      <c r="E12" s="66" t="s">
        <v>344</v>
      </c>
      <c r="F12" s="254" t="s">
        <v>338</v>
      </c>
      <c r="G12" s="67">
        <v>3</v>
      </c>
      <c r="H12" s="67">
        <v>2</v>
      </c>
      <c r="I12" s="68">
        <v>1</v>
      </c>
      <c r="J12" s="69">
        <f>54730500*1.04</f>
        <v>56919720</v>
      </c>
      <c r="K12" s="88" t="s">
        <v>339</v>
      </c>
      <c r="L12" s="302"/>
      <c r="M12" s="300"/>
    </row>
    <row r="13" spans="1:13" s="62" customFormat="1" ht="99.75" customHeight="1" x14ac:dyDescent="0.2">
      <c r="A13" s="312"/>
      <c r="B13" s="306"/>
      <c r="C13" s="306"/>
      <c r="D13" s="309"/>
      <c r="E13" s="66" t="s">
        <v>345</v>
      </c>
      <c r="F13" s="254" t="s">
        <v>367</v>
      </c>
      <c r="G13" s="67">
        <v>3</v>
      </c>
      <c r="H13" s="67">
        <v>2</v>
      </c>
      <c r="I13" s="257">
        <v>1</v>
      </c>
      <c r="J13" s="69">
        <f>39000000*1.04</f>
        <v>40560000</v>
      </c>
      <c r="K13" s="88" t="s">
        <v>346</v>
      </c>
      <c r="L13" s="302"/>
      <c r="M13" s="300"/>
    </row>
    <row r="14" spans="1:13" s="62" customFormat="1" ht="183" customHeight="1" thickBot="1" x14ac:dyDescent="0.25">
      <c r="A14" s="313"/>
      <c r="B14" s="307"/>
      <c r="C14" s="307"/>
      <c r="D14" s="310"/>
      <c r="E14" s="245" t="s">
        <v>354</v>
      </c>
      <c r="F14" s="255" t="s">
        <v>366</v>
      </c>
      <c r="G14" s="67">
        <v>3</v>
      </c>
      <c r="H14" s="67">
        <v>1</v>
      </c>
      <c r="I14" s="257">
        <v>1</v>
      </c>
      <c r="J14" s="119">
        <v>56485728</v>
      </c>
      <c r="K14" s="26" t="s">
        <v>353</v>
      </c>
      <c r="L14" s="302"/>
      <c r="M14" s="300"/>
    </row>
    <row r="15" spans="1:13" s="62" customFormat="1" ht="83.25" customHeight="1" thickTop="1" thickBot="1" x14ac:dyDescent="0.25">
      <c r="A15" s="238" t="s">
        <v>347</v>
      </c>
      <c r="B15" s="239" t="s">
        <v>9</v>
      </c>
      <c r="C15" s="240" t="s">
        <v>348</v>
      </c>
      <c r="D15" s="240" t="s">
        <v>349</v>
      </c>
      <c r="E15" s="241" t="s">
        <v>350</v>
      </c>
      <c r="F15" s="256" t="s">
        <v>351</v>
      </c>
      <c r="G15" s="242">
        <v>3</v>
      </c>
      <c r="H15" s="242">
        <v>2</v>
      </c>
      <c r="I15" s="239">
        <v>1</v>
      </c>
      <c r="J15" s="243">
        <v>26440128</v>
      </c>
      <c r="K15" s="244" t="s">
        <v>352</v>
      </c>
      <c r="L15" s="302"/>
      <c r="M15" s="300"/>
    </row>
    <row r="16" spans="1:13" s="59" customFormat="1" ht="15.75" customHeight="1" thickTop="1" thickBot="1" x14ac:dyDescent="0.25">
      <c r="A16" s="303" t="s">
        <v>0</v>
      </c>
      <c r="B16" s="304"/>
      <c r="C16" s="304"/>
      <c r="D16" s="304"/>
      <c r="E16" s="304"/>
      <c r="F16" s="304"/>
      <c r="G16" s="304"/>
      <c r="H16" s="304"/>
      <c r="I16" s="71">
        <f>SUM(I7:I13)</f>
        <v>7</v>
      </c>
      <c r="J16" s="73">
        <f>SUM(J7:J15)</f>
        <v>496520460.80000001</v>
      </c>
      <c r="K16" s="74"/>
      <c r="L16" s="247"/>
      <c r="M16" s="246"/>
    </row>
    <row r="17" spans="3:25" s="76" customFormat="1" ht="12.75" thickTop="1" x14ac:dyDescent="0.2"/>
    <row r="18" spans="3:25" s="76" customFormat="1" ht="25.5" customHeight="1" x14ac:dyDescent="0.2">
      <c r="C18" s="77"/>
      <c r="D18" s="77"/>
      <c r="E18" s="77"/>
      <c r="F18" s="77"/>
      <c r="G18" s="77"/>
      <c r="H18" s="77"/>
      <c r="I18" s="77"/>
      <c r="J18" s="78"/>
      <c r="K18" s="78"/>
      <c r="L18" s="79"/>
      <c r="M18" s="79"/>
      <c r="N18" s="79"/>
      <c r="O18" s="79"/>
      <c r="P18" s="80"/>
      <c r="Q18" s="80"/>
      <c r="R18" s="80"/>
      <c r="S18" s="80"/>
      <c r="T18" s="80"/>
      <c r="U18" s="80"/>
      <c r="V18" s="80"/>
      <c r="W18" s="80"/>
      <c r="X18" s="80"/>
      <c r="Y18" s="80"/>
    </row>
    <row r="19" spans="3:25" s="76" customFormat="1" ht="25.5" customHeight="1" x14ac:dyDescent="0.2">
      <c r="C19" s="81"/>
      <c r="D19" s="81"/>
      <c r="E19" s="81"/>
      <c r="F19" s="81"/>
      <c r="G19" s="82"/>
      <c r="H19" s="82"/>
      <c r="I19" s="81"/>
      <c r="J19" s="83"/>
      <c r="K19" s="83"/>
      <c r="L19" s="84"/>
      <c r="M19" s="84"/>
      <c r="N19" s="84"/>
      <c r="O19" s="84"/>
      <c r="P19" s="80"/>
      <c r="Q19" s="80"/>
      <c r="R19" s="80"/>
      <c r="S19" s="80"/>
      <c r="T19" s="80"/>
      <c r="U19" s="80"/>
      <c r="V19" s="80"/>
      <c r="W19" s="80"/>
      <c r="X19" s="80"/>
      <c r="Y19" s="80"/>
    </row>
    <row r="20" spans="3:25" s="76" customFormat="1" ht="19.5" customHeight="1" x14ac:dyDescent="0.2">
      <c r="C20" s="81"/>
      <c r="D20" s="81"/>
      <c r="E20" s="81"/>
      <c r="F20" s="81"/>
      <c r="G20" s="82"/>
      <c r="H20" s="82"/>
      <c r="I20" s="81"/>
      <c r="J20" s="83"/>
      <c r="K20" s="83"/>
      <c r="L20" s="84"/>
      <c r="M20" s="84"/>
      <c r="N20" s="84"/>
      <c r="O20" s="84"/>
      <c r="P20" s="80"/>
      <c r="Q20" s="80"/>
      <c r="R20" s="80"/>
      <c r="S20" s="80"/>
      <c r="T20" s="80"/>
      <c r="U20" s="80"/>
      <c r="V20" s="80"/>
      <c r="W20" s="80"/>
      <c r="X20" s="80"/>
      <c r="Y20" s="80"/>
    </row>
    <row r="21" spans="3:25" s="76" customFormat="1" ht="19.5" customHeight="1" x14ac:dyDescent="0.2">
      <c r="C21" s="81"/>
      <c r="D21" s="81"/>
      <c r="E21" s="81"/>
      <c r="F21" s="81"/>
      <c r="G21" s="85"/>
      <c r="H21" s="85"/>
      <c r="I21" s="81"/>
      <c r="J21" s="83"/>
      <c r="K21" s="83"/>
      <c r="L21" s="86"/>
      <c r="M21" s="86"/>
      <c r="N21" s="86"/>
      <c r="O21" s="86"/>
      <c r="P21" s="80"/>
      <c r="Q21" s="80"/>
      <c r="R21" s="80"/>
      <c r="S21" s="80"/>
      <c r="T21" s="80"/>
      <c r="U21" s="80"/>
      <c r="V21" s="80"/>
      <c r="W21" s="80"/>
      <c r="X21" s="80"/>
      <c r="Y21" s="80"/>
    </row>
    <row r="22" spans="3:25" s="76" customFormat="1" x14ac:dyDescent="0.2">
      <c r="L22" s="87"/>
      <c r="M22" s="80"/>
      <c r="N22" s="80"/>
      <c r="O22" s="80"/>
      <c r="P22" s="80"/>
      <c r="Q22" s="80"/>
      <c r="R22" s="80"/>
      <c r="S22" s="80"/>
      <c r="T22" s="80"/>
      <c r="U22" s="80"/>
      <c r="V22" s="80"/>
      <c r="W22" s="80"/>
      <c r="X22" s="80"/>
      <c r="Y22" s="80"/>
    </row>
  </sheetData>
  <mergeCells count="24">
    <mergeCell ref="M7:M15"/>
    <mergeCell ref="L7:L15"/>
    <mergeCell ref="A16:H16"/>
    <mergeCell ref="B7:B14"/>
    <mergeCell ref="C7:C14"/>
    <mergeCell ref="D7:D14"/>
    <mergeCell ref="A7:A14"/>
    <mergeCell ref="M5:M6"/>
    <mergeCell ref="G5:G6"/>
    <mergeCell ref="H5:H6"/>
    <mergeCell ref="I5:I6"/>
    <mergeCell ref="J5:J6"/>
    <mergeCell ref="K5:K6"/>
    <mergeCell ref="L5:L6"/>
    <mergeCell ref="A1:B2"/>
    <mergeCell ref="C1:K1"/>
    <mergeCell ref="L1:L3"/>
    <mergeCell ref="D3:E3"/>
    <mergeCell ref="A5:A6"/>
    <mergeCell ref="B5:B6"/>
    <mergeCell ref="C5:C6"/>
    <mergeCell ref="D5:D6"/>
    <mergeCell ref="E5:E6"/>
    <mergeCell ref="F5:F6"/>
  </mergeCells>
  <printOptions horizontalCentered="1"/>
  <pageMargins left="0.6692913385826772" right="0.19685039370078741" top="0.74803149606299213" bottom="0.74803149606299213" header="0.31496062992125984" footer="0.31496062992125984"/>
  <pageSetup paperSize="5" scale="70" orientation="landscape" cellComments="asDisplayed"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X23"/>
  <sheetViews>
    <sheetView workbookViewId="0">
      <selection activeCell="C4" sqref="C4"/>
    </sheetView>
  </sheetViews>
  <sheetFormatPr baseColWidth="10" defaultColWidth="7.5703125" defaultRowHeight="12" x14ac:dyDescent="0.2"/>
  <cols>
    <col min="1" max="1" width="7.5703125" style="2"/>
    <col min="2" max="2" width="8.85546875" style="2" customWidth="1"/>
    <col min="3" max="3" width="16.5703125" style="2" customWidth="1"/>
    <col min="4" max="4" width="16.42578125" style="2" customWidth="1"/>
    <col min="5" max="5" width="30.140625" style="2" customWidth="1"/>
    <col min="6" max="6" width="13.7109375" style="2" customWidth="1"/>
    <col min="7" max="7" width="15.28515625" style="2" customWidth="1"/>
    <col min="8" max="8" width="8.85546875" style="2" bestFit="1" customWidth="1"/>
    <col min="9" max="9" width="19.28515625" style="2" customWidth="1"/>
    <col min="10" max="10" width="18.5703125" style="2" customWidth="1"/>
    <col min="11" max="11" width="20.5703125" style="2" customWidth="1"/>
    <col min="12" max="12" width="19.85546875" style="2" customWidth="1"/>
    <col min="13" max="16384" width="7.5703125" style="2"/>
  </cols>
  <sheetData>
    <row r="1" spans="1:24" ht="33.75" customHeight="1" x14ac:dyDescent="0.2">
      <c r="A1" s="274"/>
      <c r="B1" s="274"/>
      <c r="C1" s="281" t="s">
        <v>216</v>
      </c>
      <c r="D1" s="281"/>
      <c r="E1" s="281"/>
      <c r="F1" s="281"/>
      <c r="G1" s="281"/>
      <c r="H1" s="281"/>
      <c r="I1" s="281"/>
      <c r="J1" s="281"/>
      <c r="K1" s="274"/>
    </row>
    <row r="2" spans="1:24" ht="12.75" customHeight="1" x14ac:dyDescent="0.2">
      <c r="A2" s="274"/>
      <c r="B2" s="274"/>
      <c r="C2" s="3"/>
      <c r="D2" s="3"/>
      <c r="G2" s="3"/>
      <c r="K2" s="274"/>
    </row>
    <row r="3" spans="1:24" ht="20.25" customHeight="1" x14ac:dyDescent="0.2">
      <c r="A3" s="274"/>
      <c r="B3" s="274"/>
      <c r="K3" s="274"/>
    </row>
    <row r="4" spans="1:24" ht="12.75" customHeight="1" thickBot="1" x14ac:dyDescent="0.25">
      <c r="C4" s="3" t="s">
        <v>2</v>
      </c>
      <c r="D4" s="286" t="s">
        <v>315</v>
      </c>
      <c r="E4" s="286"/>
      <c r="F4" s="3" t="s">
        <v>17</v>
      </c>
      <c r="G4" s="32">
        <v>2012</v>
      </c>
      <c r="K4" s="274"/>
    </row>
    <row r="5" spans="1:24" ht="12.75" customHeight="1" thickTop="1" x14ac:dyDescent="0.2">
      <c r="C5" s="3"/>
      <c r="D5" s="31"/>
      <c r="F5" s="3"/>
      <c r="G5" s="31"/>
      <c r="K5" s="33"/>
    </row>
    <row r="6" spans="1:24" ht="12.75" customHeight="1" thickBot="1" x14ac:dyDescent="0.25">
      <c r="C6" s="3"/>
      <c r="D6" s="3"/>
      <c r="G6" s="3"/>
    </row>
    <row r="7" spans="1:24" s="6" customFormat="1" ht="24.75" customHeight="1" thickTop="1" x14ac:dyDescent="0.2">
      <c r="A7" s="275" t="s">
        <v>5</v>
      </c>
      <c r="B7" s="270" t="s">
        <v>44</v>
      </c>
      <c r="C7" s="270" t="s">
        <v>40</v>
      </c>
      <c r="D7" s="270" t="s">
        <v>3</v>
      </c>
      <c r="E7" s="318" t="s">
        <v>18</v>
      </c>
      <c r="F7" s="270" t="s">
        <v>7</v>
      </c>
      <c r="G7" s="270" t="s">
        <v>8</v>
      </c>
      <c r="H7" s="270" t="s">
        <v>6</v>
      </c>
      <c r="I7" s="270" t="s">
        <v>4</v>
      </c>
      <c r="J7" s="318" t="s">
        <v>16</v>
      </c>
      <c r="K7" s="314" t="s">
        <v>13</v>
      </c>
      <c r="L7" s="320" t="s">
        <v>1</v>
      </c>
    </row>
    <row r="8" spans="1:24" s="6" customFormat="1" ht="24.75" customHeight="1" x14ac:dyDescent="0.2">
      <c r="A8" s="276"/>
      <c r="B8" s="271"/>
      <c r="C8" s="277"/>
      <c r="D8" s="271"/>
      <c r="E8" s="319"/>
      <c r="F8" s="277"/>
      <c r="G8" s="271"/>
      <c r="H8" s="271"/>
      <c r="I8" s="277"/>
      <c r="J8" s="319"/>
      <c r="K8" s="315"/>
      <c r="L8" s="321"/>
    </row>
    <row r="9" spans="1:24" s="6" customFormat="1" ht="45" x14ac:dyDescent="0.2">
      <c r="A9" s="25" t="s">
        <v>41</v>
      </c>
      <c r="B9" s="26" t="s">
        <v>9</v>
      </c>
      <c r="C9" s="26" t="s">
        <v>321</v>
      </c>
      <c r="D9" s="40" t="s">
        <v>211</v>
      </c>
      <c r="E9" s="20" t="s">
        <v>212</v>
      </c>
      <c r="F9" s="17">
        <v>1</v>
      </c>
      <c r="G9" s="17">
        <v>12</v>
      </c>
      <c r="H9" s="19">
        <v>45</v>
      </c>
      <c r="I9" s="22">
        <f>144800*H9+300000*5</f>
        <v>8016000</v>
      </c>
      <c r="J9" s="41"/>
      <c r="K9" s="40"/>
      <c r="L9" s="96" t="s">
        <v>36</v>
      </c>
    </row>
    <row r="10" spans="1:24" s="6" customFormat="1" ht="56.25" x14ac:dyDescent="0.2">
      <c r="A10" s="25" t="s">
        <v>41</v>
      </c>
      <c r="B10" s="26" t="s">
        <v>9</v>
      </c>
      <c r="C10" s="26" t="s">
        <v>42</v>
      </c>
      <c r="D10" s="40" t="s">
        <v>43</v>
      </c>
      <c r="E10" s="20" t="s">
        <v>322</v>
      </c>
      <c r="F10" s="17">
        <v>1</v>
      </c>
      <c r="G10" s="17">
        <v>12</v>
      </c>
      <c r="H10" s="19">
        <v>45</v>
      </c>
      <c r="I10" s="22">
        <f>650000*H10+800000*5</f>
        <v>33250000</v>
      </c>
      <c r="J10" s="41"/>
      <c r="K10" s="40"/>
      <c r="L10" s="96" t="s">
        <v>36</v>
      </c>
    </row>
    <row r="11" spans="1:24" s="7" customFormat="1" ht="15.75" customHeight="1" thickBot="1" x14ac:dyDescent="0.25">
      <c r="A11" s="316" t="s">
        <v>0</v>
      </c>
      <c r="B11" s="317"/>
      <c r="C11" s="317"/>
      <c r="D11" s="317"/>
      <c r="E11" s="317"/>
      <c r="F11" s="317"/>
      <c r="G11" s="317"/>
      <c r="H11" s="23">
        <f>SUM(H10:H10)</f>
        <v>45</v>
      </c>
      <c r="I11" s="24">
        <f>SUM(I9:I10)</f>
        <v>41266000</v>
      </c>
      <c r="J11" s="28"/>
      <c r="K11" s="28"/>
      <c r="L11" s="29"/>
    </row>
    <row r="12" spans="1:24" s="1" customFormat="1" ht="12.75" thickTop="1" x14ac:dyDescent="0.2"/>
    <row r="13" spans="1:24" s="1" customFormat="1" ht="25.5" customHeight="1" x14ac:dyDescent="0.2">
      <c r="C13" s="8"/>
      <c r="D13" s="8"/>
      <c r="E13" s="8"/>
      <c r="F13" s="8"/>
      <c r="G13" s="8"/>
      <c r="H13" s="8"/>
      <c r="I13" s="12"/>
      <c r="J13" s="12"/>
      <c r="K13" s="9"/>
      <c r="L13" s="9"/>
      <c r="M13" s="9"/>
      <c r="N13" s="9"/>
      <c r="O13" s="5"/>
      <c r="P13" s="5"/>
      <c r="Q13" s="5"/>
      <c r="R13" s="5"/>
      <c r="S13" s="5"/>
      <c r="T13" s="5"/>
      <c r="U13" s="5"/>
      <c r="V13" s="5"/>
      <c r="W13" s="5"/>
      <c r="X13" s="5"/>
    </row>
    <row r="14" spans="1:24" s="1" customFormat="1" ht="25.5" customHeight="1" x14ac:dyDescent="0.2">
      <c r="C14" s="11"/>
      <c r="D14" s="11"/>
      <c r="E14" s="11"/>
      <c r="F14" s="13"/>
      <c r="G14" s="13"/>
      <c r="H14" s="11"/>
      <c r="I14" s="16"/>
      <c r="J14" s="16"/>
      <c r="K14" s="15"/>
      <c r="L14" s="15"/>
      <c r="M14" s="15"/>
      <c r="N14" s="15"/>
      <c r="O14" s="5"/>
      <c r="P14" s="5"/>
      <c r="Q14" s="5"/>
      <c r="R14" s="5"/>
      <c r="S14" s="5"/>
      <c r="T14" s="5"/>
      <c r="U14" s="5"/>
      <c r="V14" s="5"/>
      <c r="W14" s="5"/>
      <c r="X14" s="5"/>
    </row>
    <row r="15" spans="1:24" s="1" customFormat="1" ht="19.5" customHeight="1" x14ac:dyDescent="0.2">
      <c r="C15" s="11"/>
      <c r="D15" s="11"/>
      <c r="E15" s="11"/>
      <c r="F15" s="13"/>
      <c r="G15" s="13"/>
      <c r="H15" s="11"/>
      <c r="I15" s="16"/>
      <c r="J15" s="16"/>
      <c r="K15" s="15"/>
      <c r="L15" s="15"/>
      <c r="M15" s="15"/>
      <c r="N15" s="15"/>
      <c r="O15" s="5"/>
      <c r="P15" s="5"/>
      <c r="Q15" s="5"/>
      <c r="R15" s="5"/>
      <c r="S15" s="5"/>
      <c r="T15" s="5"/>
      <c r="U15" s="5"/>
      <c r="V15" s="5"/>
      <c r="W15" s="5"/>
      <c r="X15" s="5"/>
    </row>
    <row r="16" spans="1:24" s="1" customFormat="1" ht="19.5" customHeight="1" x14ac:dyDescent="0.2">
      <c r="C16" s="11"/>
      <c r="D16" s="11"/>
      <c r="E16" s="11"/>
      <c r="F16" s="14"/>
      <c r="G16" s="14"/>
      <c r="H16" s="11"/>
      <c r="I16" s="16"/>
      <c r="J16" s="16"/>
      <c r="K16" s="15"/>
      <c r="L16" s="10"/>
      <c r="M16" s="10"/>
      <c r="N16" s="10"/>
      <c r="O16" s="5"/>
      <c r="P16" s="5"/>
      <c r="Q16" s="5"/>
      <c r="R16" s="5"/>
      <c r="S16" s="5"/>
      <c r="T16" s="5"/>
      <c r="U16" s="5"/>
      <c r="V16" s="5"/>
      <c r="W16" s="5"/>
      <c r="X16" s="5"/>
    </row>
    <row r="17" spans="11:24" s="1" customFormat="1" ht="12" customHeight="1" x14ac:dyDescent="0.2">
      <c r="K17" s="15"/>
      <c r="L17" s="5"/>
      <c r="M17" s="5"/>
      <c r="N17" s="5"/>
      <c r="O17" s="5"/>
      <c r="P17" s="5"/>
      <c r="Q17" s="5"/>
      <c r="R17" s="5"/>
      <c r="S17" s="5"/>
      <c r="T17" s="5"/>
      <c r="U17" s="5"/>
      <c r="V17" s="5"/>
      <c r="W17" s="5"/>
      <c r="X17" s="5"/>
    </row>
    <row r="18" spans="11:24" ht="12" customHeight="1" x14ac:dyDescent="0.2">
      <c r="K18" s="15"/>
    </row>
    <row r="19" spans="11:24" ht="12" customHeight="1" x14ac:dyDescent="0.2">
      <c r="K19" s="15"/>
    </row>
    <row r="20" spans="11:24" ht="12" customHeight="1" x14ac:dyDescent="0.2">
      <c r="K20" s="15"/>
    </row>
    <row r="21" spans="11:24" ht="12" customHeight="1" x14ac:dyDescent="0.2">
      <c r="K21" s="15"/>
    </row>
    <row r="22" spans="11:24" ht="12" customHeight="1" x14ac:dyDescent="0.2">
      <c r="K22" s="15"/>
    </row>
    <row r="23" spans="11:24" ht="12" customHeight="1" x14ac:dyDescent="0.2">
      <c r="K23" s="15"/>
    </row>
  </sheetData>
  <mergeCells count="17">
    <mergeCell ref="L7:L8"/>
    <mergeCell ref="D4:E4"/>
    <mergeCell ref="A1:B3"/>
    <mergeCell ref="C1:J1"/>
    <mergeCell ref="K1:K4"/>
    <mergeCell ref="A7:A8"/>
    <mergeCell ref="B7:B8"/>
    <mergeCell ref="C7:C8"/>
    <mergeCell ref="D7:D8"/>
    <mergeCell ref="E7:E8"/>
    <mergeCell ref="K7:K8"/>
    <mergeCell ref="A11:G11"/>
    <mergeCell ref="G7:G8"/>
    <mergeCell ref="H7:H8"/>
    <mergeCell ref="I7:I8"/>
    <mergeCell ref="J7:J8"/>
    <mergeCell ref="F7:F8"/>
  </mergeCells>
  <phoneticPr fontId="0" type="noConversion"/>
  <pageMargins left="0.78740157480314965" right="0.78740157480314965" top="0.78740157480314965" bottom="0.78740157480314965" header="0.78740157480314965" footer="0.27559055118110237"/>
  <pageSetup scale="62" orientation="landscape" cellComments="asDisplayed"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X16"/>
  <sheetViews>
    <sheetView workbookViewId="0">
      <selection activeCell="E9" sqref="E9"/>
    </sheetView>
  </sheetViews>
  <sheetFormatPr baseColWidth="10" defaultColWidth="7.5703125" defaultRowHeight="12" x14ac:dyDescent="0.2"/>
  <cols>
    <col min="1" max="1" width="7.5703125" style="2"/>
    <col min="2" max="2" width="8.85546875" style="2" customWidth="1"/>
    <col min="3" max="3" width="16.5703125" style="2" customWidth="1"/>
    <col min="4" max="4" width="16.42578125" style="2" customWidth="1"/>
    <col min="5" max="5" width="32.5703125" style="2" customWidth="1"/>
    <col min="6" max="6" width="13.7109375" style="2" customWidth="1"/>
    <col min="7" max="7" width="15.28515625" style="2" customWidth="1"/>
    <col min="8" max="8" width="8.85546875" style="2" bestFit="1" customWidth="1"/>
    <col min="9" max="9" width="19.28515625" style="2" customWidth="1"/>
    <col min="10" max="10" width="12.42578125" style="2" customWidth="1"/>
    <col min="11" max="11" width="20.5703125" style="2" customWidth="1"/>
    <col min="12" max="12" width="19.85546875" style="2" customWidth="1"/>
    <col min="13" max="16384" width="7.5703125" style="2"/>
  </cols>
  <sheetData>
    <row r="1" spans="1:24" ht="33.75" customHeight="1" x14ac:dyDescent="0.2">
      <c r="A1" s="274"/>
      <c r="B1" s="274"/>
      <c r="C1" s="281" t="s">
        <v>216</v>
      </c>
      <c r="D1" s="281"/>
      <c r="E1" s="281"/>
      <c r="F1" s="281"/>
      <c r="G1" s="281"/>
      <c r="H1" s="281"/>
      <c r="I1" s="281"/>
      <c r="J1" s="281"/>
      <c r="K1" s="274"/>
    </row>
    <row r="2" spans="1:24" ht="12.75" customHeight="1" x14ac:dyDescent="0.2">
      <c r="A2" s="274"/>
      <c r="B2" s="274"/>
      <c r="C2" s="3"/>
      <c r="D2" s="3"/>
      <c r="G2" s="3"/>
      <c r="K2" s="274"/>
    </row>
    <row r="3" spans="1:24" ht="20.25" customHeight="1" x14ac:dyDescent="0.2">
      <c r="A3" s="274"/>
      <c r="B3" s="274"/>
      <c r="K3" s="274"/>
    </row>
    <row r="4" spans="1:24" ht="12.75" customHeight="1" thickBot="1" x14ac:dyDescent="0.25">
      <c r="C4" s="3" t="s">
        <v>2</v>
      </c>
      <c r="D4" s="286" t="s">
        <v>315</v>
      </c>
      <c r="E4" s="286"/>
      <c r="F4" s="3" t="s">
        <v>17</v>
      </c>
      <c r="G4" s="32">
        <v>2012</v>
      </c>
      <c r="K4" s="274"/>
    </row>
    <row r="5" spans="1:24" ht="12.75" customHeight="1" thickTop="1" x14ac:dyDescent="0.2">
      <c r="C5" s="3"/>
      <c r="D5" s="56"/>
      <c r="F5" s="3"/>
      <c r="G5" s="31"/>
      <c r="K5" s="33"/>
    </row>
    <row r="6" spans="1:24" ht="12.75" customHeight="1" thickBot="1" x14ac:dyDescent="0.25">
      <c r="C6" s="3"/>
      <c r="D6" s="3"/>
      <c r="G6" s="3"/>
    </row>
    <row r="7" spans="1:24" s="6" customFormat="1" ht="24.75" customHeight="1" thickTop="1" x14ac:dyDescent="0.2">
      <c r="A7" s="275" t="s">
        <v>5</v>
      </c>
      <c r="B7" s="270" t="s">
        <v>44</v>
      </c>
      <c r="C7" s="270" t="s">
        <v>40</v>
      </c>
      <c r="D7" s="270" t="s">
        <v>3</v>
      </c>
      <c r="E7" s="318" t="s">
        <v>18</v>
      </c>
      <c r="F7" s="270" t="s">
        <v>7</v>
      </c>
      <c r="G7" s="270" t="s">
        <v>8</v>
      </c>
      <c r="H7" s="270" t="s">
        <v>6</v>
      </c>
      <c r="I7" s="270" t="s">
        <v>4</v>
      </c>
      <c r="J7" s="318" t="s">
        <v>16</v>
      </c>
      <c r="K7" s="314" t="s">
        <v>13</v>
      </c>
      <c r="L7" s="320" t="s">
        <v>1</v>
      </c>
    </row>
    <row r="8" spans="1:24" s="6" customFormat="1" ht="24.75" customHeight="1" x14ac:dyDescent="0.2">
      <c r="A8" s="276"/>
      <c r="B8" s="271"/>
      <c r="C8" s="277"/>
      <c r="D8" s="271"/>
      <c r="E8" s="319"/>
      <c r="F8" s="277"/>
      <c r="G8" s="271"/>
      <c r="H8" s="271"/>
      <c r="I8" s="277"/>
      <c r="J8" s="319"/>
      <c r="K8" s="315"/>
      <c r="L8" s="321"/>
    </row>
    <row r="9" spans="1:24" s="6" customFormat="1" ht="101.25" x14ac:dyDescent="0.2">
      <c r="A9" s="25" t="s">
        <v>117</v>
      </c>
      <c r="B9" s="26" t="s">
        <v>10</v>
      </c>
      <c r="C9" s="26" t="s">
        <v>118</v>
      </c>
      <c r="D9" s="40" t="s">
        <v>119</v>
      </c>
      <c r="E9" s="258" t="s">
        <v>120</v>
      </c>
      <c r="F9" s="21"/>
      <c r="G9" s="21" t="s">
        <v>15</v>
      </c>
      <c r="H9" s="19">
        <v>1</v>
      </c>
      <c r="I9" s="22">
        <v>1600000</v>
      </c>
      <c r="J9" s="41"/>
      <c r="K9" s="40" t="s">
        <v>208</v>
      </c>
      <c r="L9" s="35" t="s">
        <v>126</v>
      </c>
    </row>
    <row r="10" spans="1:24" s="7" customFormat="1" ht="15.75" customHeight="1" thickBot="1" x14ac:dyDescent="0.25">
      <c r="A10" s="316" t="s">
        <v>0</v>
      </c>
      <c r="B10" s="317"/>
      <c r="C10" s="317"/>
      <c r="D10" s="317"/>
      <c r="E10" s="317"/>
      <c r="F10" s="317"/>
      <c r="G10" s="317"/>
      <c r="H10" s="23">
        <f>SUM(H9:H9)</f>
        <v>1</v>
      </c>
      <c r="I10" s="24">
        <f>SUM(I9:I9)</f>
        <v>1600000</v>
      </c>
      <c r="J10" s="28"/>
      <c r="K10" s="28"/>
      <c r="L10" s="29"/>
    </row>
    <row r="11" spans="1:24" s="1" customFormat="1" ht="12.75" thickTop="1" x14ac:dyDescent="0.2"/>
    <row r="12" spans="1:24" s="1" customFormat="1" ht="25.5" customHeight="1" x14ac:dyDescent="0.2">
      <c r="C12" s="8"/>
      <c r="D12" s="8"/>
      <c r="E12" s="8"/>
      <c r="F12" s="8"/>
      <c r="G12" s="8"/>
      <c r="H12" s="8"/>
      <c r="I12" s="12"/>
      <c r="J12" s="12"/>
      <c r="K12" s="9"/>
      <c r="L12" s="9"/>
      <c r="M12" s="9"/>
      <c r="N12" s="9"/>
      <c r="O12" s="5"/>
      <c r="P12" s="5"/>
      <c r="Q12" s="5"/>
      <c r="R12" s="5"/>
      <c r="S12" s="5"/>
      <c r="T12" s="5"/>
      <c r="U12" s="5"/>
      <c r="V12" s="5"/>
      <c r="W12" s="5"/>
      <c r="X12" s="5"/>
    </row>
    <row r="13" spans="1:24" s="1" customFormat="1" ht="25.5" customHeight="1" x14ac:dyDescent="0.2">
      <c r="C13" s="11"/>
      <c r="D13" s="11"/>
      <c r="E13" s="11"/>
      <c r="F13" s="13"/>
      <c r="G13" s="13"/>
      <c r="H13" s="11"/>
      <c r="I13" s="16"/>
      <c r="J13" s="16"/>
      <c r="K13" s="15"/>
      <c r="L13" s="15"/>
      <c r="M13" s="15"/>
      <c r="N13" s="15"/>
      <c r="O13" s="5"/>
      <c r="P13" s="5"/>
      <c r="Q13" s="5"/>
      <c r="R13" s="5"/>
      <c r="S13" s="5"/>
      <c r="T13" s="5"/>
      <c r="U13" s="5"/>
      <c r="V13" s="5"/>
      <c r="W13" s="5"/>
      <c r="X13" s="5"/>
    </row>
    <row r="14" spans="1:24" s="1" customFormat="1" ht="19.5" customHeight="1" x14ac:dyDescent="0.2">
      <c r="C14" s="11"/>
      <c r="D14" s="11"/>
      <c r="E14" s="11"/>
      <c r="F14" s="13"/>
      <c r="G14" s="13"/>
      <c r="H14" s="11"/>
      <c r="I14" s="16"/>
      <c r="J14" s="16"/>
      <c r="K14" s="15"/>
      <c r="L14" s="15"/>
      <c r="M14" s="15"/>
      <c r="N14" s="15"/>
      <c r="O14" s="5"/>
      <c r="P14" s="5"/>
      <c r="Q14" s="5"/>
      <c r="R14" s="5"/>
      <c r="S14" s="5"/>
      <c r="T14" s="5"/>
      <c r="U14" s="5"/>
      <c r="V14" s="5"/>
      <c r="W14" s="5"/>
      <c r="X14" s="5"/>
    </row>
    <row r="15" spans="1:24" s="1" customFormat="1" ht="19.5" customHeight="1" x14ac:dyDescent="0.2">
      <c r="C15" s="11"/>
      <c r="D15" s="11"/>
      <c r="E15" s="11"/>
      <c r="F15" s="14"/>
      <c r="G15" s="14"/>
      <c r="H15" s="11"/>
      <c r="I15" s="16"/>
      <c r="J15" s="16"/>
      <c r="K15" s="10"/>
      <c r="L15" s="10"/>
      <c r="M15" s="10"/>
      <c r="N15" s="10"/>
      <c r="O15" s="5"/>
      <c r="P15" s="5"/>
      <c r="Q15" s="5"/>
      <c r="R15" s="5"/>
      <c r="S15" s="5"/>
      <c r="T15" s="5"/>
      <c r="U15" s="5"/>
      <c r="V15" s="5"/>
      <c r="W15" s="5"/>
      <c r="X15" s="5"/>
    </row>
    <row r="16" spans="1:24" s="1" customFormat="1" x14ac:dyDescent="0.2">
      <c r="K16" s="4"/>
      <c r="L16" s="5"/>
      <c r="M16" s="5"/>
      <c r="N16" s="5"/>
      <c r="O16" s="5"/>
      <c r="P16" s="5"/>
      <c r="Q16" s="5"/>
      <c r="R16" s="5"/>
      <c r="S16" s="5"/>
      <c r="T16" s="5"/>
      <c r="U16" s="5"/>
      <c r="V16" s="5"/>
      <c r="W16" s="5"/>
      <c r="X16" s="5"/>
    </row>
  </sheetData>
  <mergeCells count="17">
    <mergeCell ref="D4:E4"/>
    <mergeCell ref="L7:L8"/>
    <mergeCell ref="A1:B3"/>
    <mergeCell ref="C1:J1"/>
    <mergeCell ref="K1:K4"/>
    <mergeCell ref="A7:A8"/>
    <mergeCell ref="B7:B8"/>
    <mergeCell ref="C7:C8"/>
    <mergeCell ref="D7:D8"/>
    <mergeCell ref="E7:E8"/>
    <mergeCell ref="K7:K8"/>
    <mergeCell ref="A10:G10"/>
    <mergeCell ref="G7:G8"/>
    <mergeCell ref="H7:H8"/>
    <mergeCell ref="I7:I8"/>
    <mergeCell ref="J7:J8"/>
    <mergeCell ref="F7:F8"/>
  </mergeCells>
  <phoneticPr fontId="0" type="noConversion"/>
  <pageMargins left="0.78740157480314965" right="0.78740157480314965" top="1.1811023622047245" bottom="0.78740157480314965" header="0.78740157480314965" footer="0.27559055118110237"/>
  <pageSetup scale="63" orientation="landscape" cellComments="asDisplayed"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54"/>
  <sheetViews>
    <sheetView workbookViewId="0">
      <selection activeCell="J13" sqref="J13"/>
    </sheetView>
  </sheetViews>
  <sheetFormatPr baseColWidth="10" defaultColWidth="7.5703125" defaultRowHeight="12" x14ac:dyDescent="0.2"/>
  <cols>
    <col min="1" max="1" width="10" style="58" customWidth="1"/>
    <col min="2" max="2" width="8.85546875" style="58" customWidth="1"/>
    <col min="3" max="3" width="16.5703125" style="58" customWidth="1"/>
    <col min="4" max="4" width="16.42578125" style="58" customWidth="1"/>
    <col min="5" max="5" width="24.28515625" style="58" customWidth="1"/>
    <col min="6" max="6" width="13.7109375" style="58" customWidth="1"/>
    <col min="7" max="7" width="15.28515625" style="58" customWidth="1"/>
    <col min="8" max="8" width="8.85546875" style="58" bestFit="1" customWidth="1"/>
    <col min="9" max="9" width="16" style="58" customWidth="1"/>
    <col min="10" max="10" width="14.28515625" style="58" customWidth="1"/>
    <col min="11" max="11" width="20.5703125" style="58" customWidth="1"/>
    <col min="12" max="12" width="19.85546875" style="58" customWidth="1"/>
    <col min="13" max="13" width="14.7109375" style="58" customWidth="1"/>
    <col min="14" max="16384" width="7.5703125" style="58"/>
  </cols>
  <sheetData>
    <row r="1" spans="1:24" ht="33.75" customHeight="1" x14ac:dyDescent="0.2">
      <c r="A1" s="287"/>
      <c r="B1" s="287"/>
      <c r="C1" s="288" t="s">
        <v>216</v>
      </c>
      <c r="D1" s="288"/>
      <c r="E1" s="288"/>
      <c r="F1" s="288"/>
      <c r="G1" s="288"/>
      <c r="H1" s="288"/>
      <c r="I1" s="288"/>
      <c r="J1" s="288"/>
      <c r="K1" s="287"/>
    </row>
    <row r="2" spans="1:24" ht="12.75" customHeight="1" x14ac:dyDescent="0.2">
      <c r="A2" s="287"/>
      <c r="B2" s="287"/>
      <c r="C2" s="59"/>
      <c r="D2" s="59"/>
      <c r="G2" s="59"/>
      <c r="K2" s="287"/>
    </row>
    <row r="3" spans="1:24" ht="20.25" customHeight="1" x14ac:dyDescent="0.2">
      <c r="A3" s="287"/>
      <c r="B3" s="287"/>
      <c r="K3" s="287"/>
    </row>
    <row r="4" spans="1:24" ht="12.75" customHeight="1" thickBot="1" x14ac:dyDescent="0.25">
      <c r="C4" s="59" t="s">
        <v>2</v>
      </c>
      <c r="D4" s="286" t="s">
        <v>315</v>
      </c>
      <c r="E4" s="286"/>
      <c r="F4" s="59" t="s">
        <v>17</v>
      </c>
      <c r="G4" s="60">
        <v>2012</v>
      </c>
      <c r="K4" s="287"/>
    </row>
    <row r="5" spans="1:24" ht="12.75" customHeight="1" thickTop="1" x14ac:dyDescent="0.2">
      <c r="C5" s="59"/>
      <c r="D5" s="61"/>
      <c r="F5" s="59"/>
      <c r="G5" s="61"/>
      <c r="K5" s="57"/>
    </row>
    <row r="6" spans="1:24" ht="12.75" customHeight="1" thickBot="1" x14ac:dyDescent="0.25">
      <c r="C6" s="59"/>
      <c r="D6" s="59"/>
      <c r="G6" s="59"/>
    </row>
    <row r="7" spans="1:24" s="62" customFormat="1" ht="24.75" customHeight="1" thickTop="1" x14ac:dyDescent="0.2">
      <c r="A7" s="289" t="s">
        <v>5</v>
      </c>
      <c r="B7" s="291" t="s">
        <v>44</v>
      </c>
      <c r="C7" s="291" t="s">
        <v>40</v>
      </c>
      <c r="D7" s="293" t="s">
        <v>3</v>
      </c>
      <c r="E7" s="293" t="s">
        <v>18</v>
      </c>
      <c r="F7" s="291" t="s">
        <v>7</v>
      </c>
      <c r="G7" s="291" t="s">
        <v>8</v>
      </c>
      <c r="H7" s="291" t="s">
        <v>6</v>
      </c>
      <c r="I7" s="327" t="s">
        <v>213</v>
      </c>
      <c r="J7" s="291" t="s">
        <v>4</v>
      </c>
      <c r="K7" s="293" t="s">
        <v>16</v>
      </c>
      <c r="L7" s="297" t="s">
        <v>13</v>
      </c>
      <c r="M7" s="295" t="s">
        <v>1</v>
      </c>
    </row>
    <row r="8" spans="1:24" s="62" customFormat="1" ht="24.75" customHeight="1" x14ac:dyDescent="0.2">
      <c r="A8" s="290"/>
      <c r="B8" s="292"/>
      <c r="C8" s="292"/>
      <c r="D8" s="294"/>
      <c r="E8" s="294"/>
      <c r="F8" s="292"/>
      <c r="G8" s="292"/>
      <c r="H8" s="292"/>
      <c r="I8" s="328"/>
      <c r="J8" s="292"/>
      <c r="K8" s="294"/>
      <c r="L8" s="298"/>
      <c r="M8" s="296"/>
    </row>
    <row r="9" spans="1:24" s="62" customFormat="1" ht="78.75" x14ac:dyDescent="0.2">
      <c r="A9" s="63" t="s">
        <v>34</v>
      </c>
      <c r="B9" s="305" t="s">
        <v>10</v>
      </c>
      <c r="C9" s="305" t="s">
        <v>35</v>
      </c>
      <c r="D9" s="89" t="s">
        <v>228</v>
      </c>
      <c r="E9" s="259" t="s">
        <v>183</v>
      </c>
      <c r="F9" s="67">
        <v>1</v>
      </c>
      <c r="G9" s="67">
        <v>10</v>
      </c>
      <c r="H9" s="68">
        <v>3</v>
      </c>
      <c r="I9" s="69">
        <v>1250000</v>
      </c>
      <c r="J9" s="69">
        <f>+I9*H9</f>
        <v>3750000</v>
      </c>
      <c r="K9" s="88"/>
      <c r="L9" s="308" t="s">
        <v>15</v>
      </c>
      <c r="M9" s="322" t="s">
        <v>126</v>
      </c>
    </row>
    <row r="10" spans="1:24" s="62" customFormat="1" ht="22.5" customHeight="1" x14ac:dyDescent="0.2">
      <c r="A10" s="63" t="s">
        <v>229</v>
      </c>
      <c r="B10" s="306"/>
      <c r="C10" s="305"/>
      <c r="D10" s="308" t="s">
        <v>230</v>
      </c>
      <c r="E10" s="259" t="s">
        <v>231</v>
      </c>
      <c r="F10" s="67">
        <v>1</v>
      </c>
      <c r="G10" s="67">
        <v>10</v>
      </c>
      <c r="H10" s="94">
        <v>1</v>
      </c>
      <c r="I10" s="69">
        <v>495000</v>
      </c>
      <c r="J10" s="69">
        <f>+I10*H10</f>
        <v>495000</v>
      </c>
      <c r="K10" s="143"/>
      <c r="L10" s="308"/>
      <c r="M10" s="323"/>
    </row>
    <row r="11" spans="1:24" s="62" customFormat="1" ht="37.5" customHeight="1" x14ac:dyDescent="0.2">
      <c r="A11" s="63" t="s">
        <v>232</v>
      </c>
      <c r="B11" s="326"/>
      <c r="C11" s="326"/>
      <c r="D11" s="325"/>
      <c r="E11" s="259" t="s">
        <v>233</v>
      </c>
      <c r="F11" s="67">
        <v>1</v>
      </c>
      <c r="G11" s="67">
        <v>10</v>
      </c>
      <c r="H11" s="94">
        <v>1</v>
      </c>
      <c r="I11" s="69">
        <v>260000</v>
      </c>
      <c r="J11" s="69">
        <f>+I11*H11</f>
        <v>260000</v>
      </c>
      <c r="K11" s="143"/>
      <c r="L11" s="325"/>
      <c r="M11" s="324"/>
    </row>
    <row r="12" spans="1:24" s="59" customFormat="1" ht="15.75" customHeight="1" thickBot="1" x14ac:dyDescent="0.25">
      <c r="A12" s="303" t="s">
        <v>0</v>
      </c>
      <c r="B12" s="304"/>
      <c r="C12" s="304"/>
      <c r="D12" s="304"/>
      <c r="E12" s="304"/>
      <c r="F12" s="304"/>
      <c r="G12" s="304"/>
      <c r="H12" s="71">
        <f>SUM(H9:H11)</f>
        <v>5</v>
      </c>
      <c r="I12" s="73">
        <f>SUM(I9:I11)</f>
        <v>2005000</v>
      </c>
      <c r="J12" s="74">
        <f>SUM(J9:J11)</f>
        <v>4505000</v>
      </c>
      <c r="K12" s="74"/>
      <c r="L12" s="144"/>
      <c r="M12" s="75"/>
    </row>
    <row r="13" spans="1:24" s="76" customFormat="1" ht="25.5" customHeight="1" thickTop="1" x14ac:dyDescent="0.2">
      <c r="C13" s="77"/>
      <c r="D13" s="77"/>
      <c r="E13" s="77"/>
      <c r="F13" s="77"/>
      <c r="G13" s="77"/>
      <c r="H13" s="77"/>
      <c r="I13" s="78"/>
      <c r="J13" s="78"/>
      <c r="K13" s="79"/>
      <c r="L13" s="79"/>
      <c r="M13" s="79"/>
      <c r="N13" s="79"/>
      <c r="O13" s="80"/>
      <c r="P13" s="80"/>
      <c r="Q13" s="80"/>
      <c r="R13" s="80"/>
      <c r="S13" s="80"/>
      <c r="T13" s="80"/>
      <c r="U13" s="80"/>
      <c r="V13" s="80"/>
      <c r="W13" s="80"/>
      <c r="X13" s="80"/>
    </row>
    <row r="14" spans="1:24" s="76" customFormat="1" ht="25.5" customHeight="1" x14ac:dyDescent="0.2">
      <c r="A14" s="95"/>
      <c r="C14" s="81"/>
      <c r="D14" s="81"/>
      <c r="E14" s="81"/>
      <c r="F14" s="82"/>
      <c r="G14" s="82"/>
      <c r="H14" s="81"/>
      <c r="I14" s="83"/>
      <c r="J14" s="83"/>
      <c r="K14" s="84"/>
      <c r="L14" s="84"/>
      <c r="M14" s="84"/>
      <c r="N14" s="84"/>
      <c r="O14" s="80"/>
      <c r="P14" s="80"/>
      <c r="Q14" s="80"/>
      <c r="R14" s="80"/>
      <c r="S14" s="80"/>
      <c r="T14" s="80"/>
      <c r="U14" s="80"/>
      <c r="V14" s="80"/>
      <c r="W14" s="80"/>
      <c r="X14" s="80"/>
    </row>
    <row r="15" spans="1:24" s="76" customFormat="1" ht="19.5" customHeight="1" x14ac:dyDescent="0.2">
      <c r="C15" s="81"/>
      <c r="D15" s="81"/>
      <c r="E15" s="81"/>
      <c r="F15" s="82"/>
      <c r="G15" s="82"/>
      <c r="H15" s="81"/>
      <c r="I15" s="83"/>
      <c r="J15" s="83"/>
      <c r="K15" s="84"/>
      <c r="L15" s="84"/>
      <c r="M15" s="84"/>
      <c r="N15" s="84"/>
      <c r="O15" s="80"/>
      <c r="P15" s="80"/>
      <c r="Q15" s="80"/>
      <c r="R15" s="80"/>
      <c r="S15" s="80"/>
      <c r="T15" s="80"/>
      <c r="U15" s="80"/>
      <c r="V15" s="80"/>
      <c r="W15" s="80"/>
      <c r="X15" s="80"/>
    </row>
    <row r="16" spans="1:24" s="76" customFormat="1" ht="19.5" customHeight="1" x14ac:dyDescent="0.2">
      <c r="C16" s="81"/>
      <c r="D16" s="81"/>
      <c r="E16" s="81"/>
      <c r="F16" s="85"/>
      <c r="G16" s="85"/>
      <c r="H16" s="81"/>
      <c r="I16" s="83"/>
      <c r="J16" s="83"/>
      <c r="K16" s="86"/>
      <c r="L16" s="86"/>
      <c r="M16" s="86"/>
      <c r="N16" s="86"/>
      <c r="O16" s="80"/>
      <c r="P16" s="80"/>
      <c r="Q16" s="80"/>
      <c r="R16" s="80"/>
      <c r="S16" s="80"/>
      <c r="T16" s="80"/>
      <c r="U16" s="80"/>
      <c r="V16" s="80"/>
      <c r="W16" s="80"/>
      <c r="X16" s="80"/>
    </row>
    <row r="17" spans="10:24" s="76" customFormat="1" ht="12.75" x14ac:dyDescent="0.2">
      <c r="J17" s="83"/>
      <c r="K17" s="87"/>
      <c r="L17" s="80"/>
      <c r="M17" s="80"/>
      <c r="N17" s="80"/>
      <c r="O17" s="80"/>
      <c r="P17" s="80"/>
      <c r="Q17" s="80"/>
      <c r="R17" s="80"/>
      <c r="S17" s="80"/>
      <c r="T17" s="80"/>
      <c r="U17" s="80"/>
      <c r="V17" s="80"/>
      <c r="W17" s="80"/>
      <c r="X17" s="80"/>
    </row>
    <row r="18" spans="10:24" ht="12.75" x14ac:dyDescent="0.2">
      <c r="J18" s="83"/>
    </row>
    <row r="19" spans="10:24" ht="12.75" x14ac:dyDescent="0.2">
      <c r="J19" s="83"/>
    </row>
    <row r="20" spans="10:24" x14ac:dyDescent="0.2">
      <c r="J20" s="76"/>
    </row>
    <row r="38" spans="9:9" x14ac:dyDescent="0.2">
      <c r="I38" s="145"/>
    </row>
    <row r="39" spans="9:9" x14ac:dyDescent="0.2">
      <c r="I39" s="145"/>
    </row>
    <row r="40" spans="9:9" x14ac:dyDescent="0.2">
      <c r="I40" s="145"/>
    </row>
    <row r="41" spans="9:9" x14ac:dyDescent="0.2">
      <c r="I41" s="145"/>
    </row>
    <row r="42" spans="9:9" x14ac:dyDescent="0.2">
      <c r="I42" s="145"/>
    </row>
    <row r="43" spans="9:9" x14ac:dyDescent="0.2">
      <c r="I43" s="145"/>
    </row>
    <row r="44" spans="9:9" x14ac:dyDescent="0.2">
      <c r="I44" s="145"/>
    </row>
    <row r="45" spans="9:9" x14ac:dyDescent="0.2">
      <c r="I45" s="145"/>
    </row>
    <row r="46" spans="9:9" x14ac:dyDescent="0.2">
      <c r="I46" s="145"/>
    </row>
    <row r="47" spans="9:9" x14ac:dyDescent="0.2">
      <c r="I47" s="145"/>
    </row>
    <row r="48" spans="9:9" x14ac:dyDescent="0.2">
      <c r="I48" s="145"/>
    </row>
    <row r="49" spans="9:9" x14ac:dyDescent="0.2">
      <c r="I49" s="145"/>
    </row>
    <row r="50" spans="9:9" x14ac:dyDescent="0.2">
      <c r="I50" s="145"/>
    </row>
    <row r="51" spans="9:9" x14ac:dyDescent="0.2">
      <c r="I51" s="145"/>
    </row>
    <row r="52" spans="9:9" x14ac:dyDescent="0.2">
      <c r="I52" s="145"/>
    </row>
    <row r="53" spans="9:9" x14ac:dyDescent="0.2">
      <c r="I53" s="145"/>
    </row>
    <row r="54" spans="9:9" x14ac:dyDescent="0.2">
      <c r="I54" s="145"/>
    </row>
  </sheetData>
  <mergeCells count="23">
    <mergeCell ref="A12:G12"/>
    <mergeCell ref="B9:B11"/>
    <mergeCell ref="G7:G8"/>
    <mergeCell ref="H7:H8"/>
    <mergeCell ref="D7:D8"/>
    <mergeCell ref="L9:L11"/>
    <mergeCell ref="A1:B3"/>
    <mergeCell ref="C1:J1"/>
    <mergeCell ref="E7:E8"/>
    <mergeCell ref="F7:F8"/>
    <mergeCell ref="C9:C11"/>
    <mergeCell ref="K1:K4"/>
    <mergeCell ref="D4:E4"/>
    <mergeCell ref="K7:K8"/>
    <mergeCell ref="I7:I8"/>
    <mergeCell ref="M9:M11"/>
    <mergeCell ref="D10:D11"/>
    <mergeCell ref="A7:A8"/>
    <mergeCell ref="B7:B8"/>
    <mergeCell ref="C7:C8"/>
    <mergeCell ref="M7:M8"/>
    <mergeCell ref="J7:J8"/>
    <mergeCell ref="L7:L8"/>
  </mergeCells>
  <phoneticPr fontId="32" type="noConversion"/>
  <pageMargins left="0.78740157480314965" right="0.78740157480314965" top="1.1811023622047245" bottom="0.78740157480314965" header="0.78740157480314965" footer="0.27559055118110237"/>
  <pageSetup scale="61" orientation="landscape" cellComments="asDisplayed" r:id="rId1"/>
  <headerFooter alignWithMargins="0"/>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Y17"/>
  <sheetViews>
    <sheetView workbookViewId="0">
      <selection activeCell="E9" sqref="E9:E10"/>
    </sheetView>
  </sheetViews>
  <sheetFormatPr baseColWidth="10" defaultColWidth="7.5703125" defaultRowHeight="12" x14ac:dyDescent="0.2"/>
  <cols>
    <col min="1" max="1" width="9" style="2" customWidth="1"/>
    <col min="2" max="2" width="8.85546875" style="2" customWidth="1"/>
    <col min="3" max="3" width="16.5703125" style="2" customWidth="1"/>
    <col min="4" max="4" width="30.140625" style="2" customWidth="1"/>
    <col min="5" max="5" width="34.42578125" style="2" customWidth="1"/>
    <col min="6" max="6" width="13.7109375" style="2" customWidth="1"/>
    <col min="7" max="7" width="15.28515625" style="2" customWidth="1"/>
    <col min="8" max="8" width="8.85546875" style="2" bestFit="1" customWidth="1"/>
    <col min="9" max="9" width="13" style="2" customWidth="1"/>
    <col min="10" max="10" width="19.28515625" style="2" customWidth="1"/>
    <col min="11" max="11" width="12.42578125" style="2" customWidth="1"/>
    <col min="12" max="12" width="20.5703125" style="2" customWidth="1"/>
    <col min="13" max="13" width="19.85546875" style="2" customWidth="1"/>
    <col min="14" max="16384" width="7.5703125" style="2"/>
  </cols>
  <sheetData>
    <row r="1" spans="1:25" ht="33.75" customHeight="1" x14ac:dyDescent="0.2">
      <c r="A1" s="274"/>
      <c r="B1" s="274"/>
      <c r="C1" s="281" t="s">
        <v>216</v>
      </c>
      <c r="D1" s="281"/>
      <c r="E1" s="281"/>
      <c r="F1" s="281"/>
      <c r="G1" s="281"/>
      <c r="H1" s="281"/>
      <c r="I1" s="281"/>
      <c r="J1" s="281"/>
      <c r="K1" s="281"/>
      <c r="L1" s="274"/>
    </row>
    <row r="2" spans="1:25" ht="12.75" customHeight="1" x14ac:dyDescent="0.2">
      <c r="A2" s="274"/>
      <c r="B2" s="274"/>
      <c r="C2" s="3"/>
      <c r="D2" s="3"/>
      <c r="G2" s="3"/>
      <c r="L2" s="274"/>
    </row>
    <row r="3" spans="1:25" ht="20.25" customHeight="1" x14ac:dyDescent="0.2">
      <c r="A3" s="274"/>
      <c r="B3" s="274"/>
      <c r="L3" s="274"/>
    </row>
    <row r="4" spans="1:25" ht="12.75" customHeight="1" thickBot="1" x14ac:dyDescent="0.25">
      <c r="C4" s="3" t="s">
        <v>2</v>
      </c>
      <c r="D4" s="330" t="s">
        <v>315</v>
      </c>
      <c r="E4" s="330"/>
      <c r="F4" s="3" t="s">
        <v>17</v>
      </c>
      <c r="G4" s="32">
        <v>2012</v>
      </c>
      <c r="L4" s="274"/>
    </row>
    <row r="5" spans="1:25" ht="12.75" customHeight="1" thickTop="1" x14ac:dyDescent="0.2">
      <c r="C5" s="3"/>
      <c r="D5" s="31"/>
      <c r="F5" s="3"/>
      <c r="G5" s="31"/>
      <c r="L5" s="33"/>
    </row>
    <row r="6" spans="1:25" ht="12.75" customHeight="1" thickBot="1" x14ac:dyDescent="0.25">
      <c r="C6" s="3"/>
      <c r="D6" s="3"/>
      <c r="G6" s="3"/>
    </row>
    <row r="7" spans="1:25" s="91" customFormat="1" ht="24.75" customHeight="1" thickTop="1" x14ac:dyDescent="0.2">
      <c r="A7" s="275" t="s">
        <v>5</v>
      </c>
      <c r="B7" s="270" t="s">
        <v>44</v>
      </c>
      <c r="C7" s="270" t="s">
        <v>40</v>
      </c>
      <c r="D7" s="270" t="s">
        <v>3</v>
      </c>
      <c r="E7" s="318" t="s">
        <v>18</v>
      </c>
      <c r="F7" s="270" t="s">
        <v>7</v>
      </c>
      <c r="G7" s="270" t="s">
        <v>8</v>
      </c>
      <c r="H7" s="270" t="s">
        <v>6</v>
      </c>
      <c r="I7" s="270" t="s">
        <v>213</v>
      </c>
      <c r="J7" s="270" t="s">
        <v>4</v>
      </c>
      <c r="K7" s="318" t="s">
        <v>16</v>
      </c>
      <c r="L7" s="314" t="s">
        <v>13</v>
      </c>
      <c r="M7" s="320" t="s">
        <v>1</v>
      </c>
    </row>
    <row r="8" spans="1:25" s="91" customFormat="1" ht="24.75" customHeight="1" x14ac:dyDescent="0.2">
      <c r="A8" s="331"/>
      <c r="B8" s="271"/>
      <c r="C8" s="271"/>
      <c r="D8" s="271"/>
      <c r="E8" s="319"/>
      <c r="F8" s="271"/>
      <c r="G8" s="271"/>
      <c r="H8" s="271"/>
      <c r="I8" s="271"/>
      <c r="J8" s="271"/>
      <c r="K8" s="319"/>
      <c r="L8" s="329"/>
      <c r="M8" s="321"/>
    </row>
    <row r="9" spans="1:25" s="91" customFormat="1" ht="78.75" x14ac:dyDescent="0.2">
      <c r="A9" s="25" t="s">
        <v>218</v>
      </c>
      <c r="B9" s="332" t="s">
        <v>219</v>
      </c>
      <c r="C9" s="19" t="s">
        <v>220</v>
      </c>
      <c r="D9" s="27" t="s">
        <v>221</v>
      </c>
      <c r="E9" s="258" t="s">
        <v>222</v>
      </c>
      <c r="F9" s="21"/>
      <c r="G9" s="21">
        <v>11</v>
      </c>
      <c r="H9" s="19">
        <v>2</v>
      </c>
      <c r="I9" s="90">
        <v>440000</v>
      </c>
      <c r="J9" s="90">
        <f>+H9*I9</f>
        <v>880000</v>
      </c>
      <c r="K9" s="41"/>
      <c r="L9" s="128"/>
      <c r="M9" s="35" t="s">
        <v>223</v>
      </c>
    </row>
    <row r="10" spans="1:25" s="91" customFormat="1" ht="78.75" x14ac:dyDescent="0.2">
      <c r="A10" s="25" t="s">
        <v>224</v>
      </c>
      <c r="B10" s="333"/>
      <c r="C10" s="129" t="s">
        <v>225</v>
      </c>
      <c r="D10" s="27" t="s">
        <v>226</v>
      </c>
      <c r="E10" s="258" t="s">
        <v>227</v>
      </c>
      <c r="F10" s="21"/>
      <c r="G10" s="21">
        <v>11</v>
      </c>
      <c r="H10" s="19">
        <v>1</v>
      </c>
      <c r="I10" s="90">
        <v>279000</v>
      </c>
      <c r="J10" s="90">
        <f>+H10*I10</f>
        <v>279000</v>
      </c>
      <c r="K10" s="41"/>
      <c r="L10" s="128"/>
      <c r="M10" s="35" t="s">
        <v>223</v>
      </c>
    </row>
    <row r="11" spans="1:25" s="3" customFormat="1" ht="15.75" customHeight="1" thickBot="1" x14ac:dyDescent="0.25">
      <c r="A11" s="316" t="s">
        <v>0</v>
      </c>
      <c r="B11" s="317"/>
      <c r="C11" s="317"/>
      <c r="D11" s="317"/>
      <c r="E11" s="317"/>
      <c r="F11" s="317"/>
      <c r="G11" s="317"/>
      <c r="H11" s="23">
        <f>SUM(H9:H10)</f>
        <v>3</v>
      </c>
      <c r="I11" s="23"/>
      <c r="J11" s="131">
        <f>SUM(J9:J10)</f>
        <v>1159000</v>
      </c>
      <c r="K11" s="132"/>
      <c r="L11" s="132"/>
      <c r="M11" s="133"/>
    </row>
    <row r="12" spans="1:25" s="1" customFormat="1" ht="12.75" thickTop="1" x14ac:dyDescent="0.2"/>
    <row r="13" spans="1:25" s="1" customFormat="1" ht="25.5" customHeight="1" x14ac:dyDescent="0.2">
      <c r="C13" s="8"/>
      <c r="D13" s="8"/>
      <c r="E13" s="8"/>
      <c r="F13" s="8"/>
      <c r="G13" s="8"/>
      <c r="H13" s="8"/>
      <c r="I13" s="8"/>
      <c r="J13" s="134"/>
      <c r="K13" s="134"/>
      <c r="L13" s="135"/>
      <c r="M13" s="135"/>
      <c r="N13" s="135"/>
      <c r="O13" s="135"/>
      <c r="P13" s="5"/>
      <c r="Q13" s="5"/>
      <c r="R13" s="5"/>
      <c r="S13" s="5"/>
      <c r="T13" s="5"/>
      <c r="U13" s="5"/>
      <c r="V13" s="5"/>
      <c r="W13" s="5"/>
      <c r="X13" s="5"/>
      <c r="Y13" s="5"/>
    </row>
    <row r="14" spans="1:25" s="1" customFormat="1" ht="25.5" customHeight="1" x14ac:dyDescent="0.2">
      <c r="C14" s="136"/>
      <c r="D14" s="136"/>
      <c r="E14" s="136"/>
      <c r="F14" s="137"/>
      <c r="G14" s="137"/>
      <c r="H14" s="136"/>
      <c r="I14" s="136"/>
      <c r="J14" s="138"/>
      <c r="K14" s="138"/>
      <c r="L14" s="139"/>
      <c r="M14" s="139"/>
      <c r="N14" s="139"/>
      <c r="O14" s="139"/>
      <c r="P14" s="5"/>
      <c r="Q14" s="5"/>
      <c r="R14" s="5"/>
      <c r="S14" s="5"/>
      <c r="T14" s="5"/>
      <c r="U14" s="5"/>
      <c r="V14" s="5"/>
      <c r="W14" s="5"/>
      <c r="X14" s="5"/>
      <c r="Y14" s="5"/>
    </row>
    <row r="15" spans="1:25" s="1" customFormat="1" ht="19.5" customHeight="1" x14ac:dyDescent="0.2">
      <c r="C15" s="136"/>
      <c r="D15" s="136"/>
      <c r="E15" s="136"/>
      <c r="F15" s="137"/>
      <c r="G15" s="137"/>
      <c r="H15" s="136"/>
      <c r="I15" s="136"/>
      <c r="J15" s="138"/>
      <c r="K15" s="138"/>
      <c r="L15" s="139"/>
      <c r="M15" s="139"/>
      <c r="N15" s="139"/>
      <c r="O15" s="139"/>
      <c r="P15" s="5"/>
      <c r="Q15" s="5"/>
      <c r="R15" s="5"/>
      <c r="S15" s="5"/>
      <c r="T15" s="5"/>
      <c r="U15" s="5"/>
      <c r="V15" s="5"/>
      <c r="W15" s="5"/>
      <c r="X15" s="5"/>
      <c r="Y15" s="5"/>
    </row>
    <row r="16" spans="1:25" s="1" customFormat="1" ht="19.5" customHeight="1" x14ac:dyDescent="0.2">
      <c r="C16" s="136"/>
      <c r="D16" s="136"/>
      <c r="E16" s="136"/>
      <c r="F16" s="140"/>
      <c r="G16" s="140"/>
      <c r="H16" s="136"/>
      <c r="I16" s="136"/>
      <c r="J16" s="138"/>
      <c r="K16" s="138"/>
      <c r="L16" s="141"/>
      <c r="M16" s="141"/>
      <c r="N16" s="141"/>
      <c r="O16" s="141"/>
      <c r="P16" s="5"/>
      <c r="Q16" s="5"/>
      <c r="R16" s="5"/>
      <c r="S16" s="5"/>
      <c r="T16" s="5"/>
      <c r="U16" s="5"/>
      <c r="V16" s="5"/>
      <c r="W16" s="5"/>
      <c r="X16" s="5"/>
      <c r="Y16" s="5"/>
    </row>
    <row r="17" spans="12:25" s="1" customFormat="1" x14ac:dyDescent="0.2">
      <c r="L17" s="4"/>
      <c r="M17" s="5"/>
      <c r="N17" s="5"/>
      <c r="O17" s="5"/>
      <c r="P17" s="5"/>
      <c r="Q17" s="5"/>
      <c r="R17" s="5"/>
      <c r="S17" s="5"/>
      <c r="T17" s="5"/>
      <c r="U17" s="5"/>
      <c r="V17" s="5"/>
      <c r="W17" s="5"/>
      <c r="X17" s="5"/>
      <c r="Y17" s="5"/>
    </row>
  </sheetData>
  <mergeCells count="19">
    <mergeCell ref="J7:J8"/>
    <mergeCell ref="K7:K8"/>
    <mergeCell ref="E7:E8"/>
    <mergeCell ref="F7:F8"/>
    <mergeCell ref="I7:I8"/>
    <mergeCell ref="A11:G11"/>
    <mergeCell ref="B9:B10"/>
    <mergeCell ref="G7:G8"/>
    <mergeCell ref="H7:H8"/>
    <mergeCell ref="L7:L8"/>
    <mergeCell ref="M7:M8"/>
    <mergeCell ref="D4:E4"/>
    <mergeCell ref="A1:B3"/>
    <mergeCell ref="C1:K1"/>
    <mergeCell ref="L1:L4"/>
    <mergeCell ref="A7:A8"/>
    <mergeCell ref="B7:B8"/>
    <mergeCell ref="C7:C8"/>
    <mergeCell ref="D7:D8"/>
  </mergeCells>
  <phoneticPr fontId="32" type="noConversion"/>
  <pageMargins left="0.78740157480314965" right="0.78740157480314965" top="1.1811023622047245" bottom="0.78740157480314965" header="0.78740157480314965" footer="0.27559055118110237"/>
  <pageSetup scale="55" orientation="landscape" cellComments="asDisplayed"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Y18"/>
  <sheetViews>
    <sheetView tabSelected="1" workbookViewId="0">
      <selection activeCell="G25" sqref="G25"/>
    </sheetView>
  </sheetViews>
  <sheetFormatPr baseColWidth="10" defaultColWidth="7.5703125" defaultRowHeight="12" x14ac:dyDescent="0.2"/>
  <cols>
    <col min="1" max="1" width="7.5703125" style="2"/>
    <col min="2" max="2" width="8.85546875" style="2" customWidth="1"/>
    <col min="3" max="3" width="16.5703125" style="2" customWidth="1"/>
    <col min="4" max="4" width="32.5703125" style="2" customWidth="1"/>
    <col min="5" max="5" width="16.42578125" style="2" customWidth="1"/>
    <col min="6" max="6" width="13.7109375" style="2" customWidth="1"/>
    <col min="7" max="7" width="15.28515625" style="2" customWidth="1"/>
    <col min="8" max="8" width="8.85546875" style="2" bestFit="1" customWidth="1"/>
    <col min="9" max="9" width="8.85546875" style="2" customWidth="1"/>
    <col min="10" max="10" width="19.28515625" style="2" customWidth="1"/>
    <col min="11" max="11" width="15.140625" style="2" customWidth="1"/>
    <col min="12" max="12" width="20.5703125" style="2" customWidth="1"/>
    <col min="13" max="13" width="19.85546875" style="2" customWidth="1"/>
    <col min="14" max="16384" width="7.5703125" style="2"/>
  </cols>
  <sheetData>
    <row r="1" spans="1:25" ht="33.75" customHeight="1" x14ac:dyDescent="0.2">
      <c r="A1" s="274"/>
      <c r="B1" s="274"/>
      <c r="C1" s="281" t="s">
        <v>216</v>
      </c>
      <c r="D1" s="281"/>
      <c r="E1" s="281"/>
      <c r="F1" s="281"/>
      <c r="G1" s="281"/>
      <c r="H1" s="281"/>
      <c r="I1" s="281"/>
      <c r="J1" s="281"/>
      <c r="K1" s="281"/>
      <c r="L1" s="274"/>
    </row>
    <row r="2" spans="1:25" ht="12.75" customHeight="1" x14ac:dyDescent="0.2">
      <c r="A2" s="274"/>
      <c r="B2" s="274"/>
      <c r="C2" s="3"/>
      <c r="E2" s="3"/>
      <c r="G2" s="3"/>
      <c r="L2" s="274"/>
    </row>
    <row r="3" spans="1:25" ht="20.25" customHeight="1" x14ac:dyDescent="0.2">
      <c r="A3" s="274"/>
      <c r="B3" s="274"/>
      <c r="L3" s="274"/>
    </row>
    <row r="4" spans="1:25" ht="12.75" customHeight="1" thickBot="1" x14ac:dyDescent="0.25">
      <c r="C4" s="3" t="s">
        <v>2</v>
      </c>
      <c r="D4" s="286" t="s">
        <v>315</v>
      </c>
      <c r="E4" s="286"/>
      <c r="F4" s="3" t="s">
        <v>17</v>
      </c>
      <c r="G4" s="32">
        <v>2012</v>
      </c>
      <c r="L4" s="274"/>
    </row>
    <row r="5" spans="1:25" ht="12.75" customHeight="1" thickTop="1" x14ac:dyDescent="0.2">
      <c r="C5" s="3"/>
      <c r="E5" s="31"/>
      <c r="F5" s="3"/>
      <c r="G5" s="31"/>
      <c r="L5" s="33"/>
    </row>
    <row r="6" spans="1:25" ht="12.75" customHeight="1" thickBot="1" x14ac:dyDescent="0.25">
      <c r="C6" s="3"/>
      <c r="E6" s="3"/>
      <c r="G6" s="3"/>
    </row>
    <row r="7" spans="1:25" s="91" customFormat="1" ht="24.75" customHeight="1" thickTop="1" x14ac:dyDescent="0.2">
      <c r="A7" s="275" t="s">
        <v>5</v>
      </c>
      <c r="B7" s="270" t="s">
        <v>44</v>
      </c>
      <c r="C7" s="270" t="s">
        <v>40</v>
      </c>
      <c r="D7" s="318" t="s">
        <v>47</v>
      </c>
      <c r="E7" s="270" t="s">
        <v>3</v>
      </c>
      <c r="F7" s="270" t="s">
        <v>7</v>
      </c>
      <c r="G7" s="270" t="s">
        <v>8</v>
      </c>
      <c r="H7" s="270" t="s">
        <v>6</v>
      </c>
      <c r="I7" s="270" t="s">
        <v>213</v>
      </c>
      <c r="J7" s="270" t="s">
        <v>4</v>
      </c>
      <c r="K7" s="318" t="s">
        <v>16</v>
      </c>
      <c r="L7" s="314" t="s">
        <v>13</v>
      </c>
      <c r="M7" s="320" t="s">
        <v>1</v>
      </c>
    </row>
    <row r="8" spans="1:25" s="91" customFormat="1" ht="24.75" customHeight="1" x14ac:dyDescent="0.2">
      <c r="A8" s="331"/>
      <c r="B8" s="271"/>
      <c r="C8" s="271"/>
      <c r="D8" s="319"/>
      <c r="E8" s="271"/>
      <c r="F8" s="271"/>
      <c r="G8" s="271"/>
      <c r="H8" s="271"/>
      <c r="I8" s="271"/>
      <c r="J8" s="271"/>
      <c r="K8" s="319"/>
      <c r="L8" s="329"/>
      <c r="M8" s="321"/>
    </row>
    <row r="9" spans="1:25" s="91" customFormat="1" ht="22.5" x14ac:dyDescent="0.2">
      <c r="A9" s="25" t="s">
        <v>121</v>
      </c>
      <c r="B9" s="332" t="s">
        <v>10</v>
      </c>
      <c r="C9" s="332" t="s">
        <v>14</v>
      </c>
      <c r="D9" s="258" t="s">
        <v>157</v>
      </c>
      <c r="E9" s="40" t="s">
        <v>181</v>
      </c>
      <c r="F9" s="21"/>
      <c r="G9" s="21">
        <v>12</v>
      </c>
      <c r="H9" s="19">
        <v>2</v>
      </c>
      <c r="I9" s="124">
        <f>+'[2]MUEBLES DE OFICINA'!$I$9</f>
        <v>170000</v>
      </c>
      <c r="J9" s="90">
        <f>+H9*I9</f>
        <v>340000</v>
      </c>
      <c r="K9" s="41" t="s">
        <v>234</v>
      </c>
      <c r="L9" s="40" t="s">
        <v>15</v>
      </c>
      <c r="M9" s="334" t="s">
        <v>125</v>
      </c>
    </row>
    <row r="10" spans="1:25" s="62" customFormat="1" ht="22.5" x14ac:dyDescent="0.2">
      <c r="A10" s="63" t="s">
        <v>121</v>
      </c>
      <c r="B10" s="336"/>
      <c r="C10" s="336"/>
      <c r="D10" s="259" t="s">
        <v>178</v>
      </c>
      <c r="E10" s="65" t="s">
        <v>182</v>
      </c>
      <c r="F10" s="67"/>
      <c r="G10" s="21">
        <v>12</v>
      </c>
      <c r="H10" s="68">
        <v>3</v>
      </c>
      <c r="I10" s="147">
        <f>+'[2]MUEBLES DE OFICINA'!$I$10</f>
        <v>570000</v>
      </c>
      <c r="J10" s="90">
        <f>+H10*I10</f>
        <v>1710000</v>
      </c>
      <c r="K10" s="41" t="s">
        <v>234</v>
      </c>
      <c r="L10" s="40"/>
      <c r="M10" s="335"/>
    </row>
    <row r="11" spans="1:25" s="62" customFormat="1" ht="22.5" x14ac:dyDescent="0.2">
      <c r="A11" s="63" t="s">
        <v>235</v>
      </c>
      <c r="B11" s="333"/>
      <c r="C11" s="333"/>
      <c r="D11" s="259" t="s">
        <v>236</v>
      </c>
      <c r="E11" s="65" t="s">
        <v>237</v>
      </c>
      <c r="F11" s="67"/>
      <c r="G11" s="21">
        <v>12</v>
      </c>
      <c r="H11" s="68">
        <v>1</v>
      </c>
      <c r="I11" s="147">
        <v>450000</v>
      </c>
      <c r="J11" s="90">
        <f>+H11*I11</f>
        <v>450000</v>
      </c>
      <c r="K11" s="41" t="s">
        <v>234</v>
      </c>
      <c r="L11" s="40"/>
      <c r="M11" s="146"/>
    </row>
    <row r="12" spans="1:25" s="3" customFormat="1" ht="15.75" customHeight="1" thickBot="1" x14ac:dyDescent="0.25">
      <c r="A12" s="316" t="s">
        <v>0</v>
      </c>
      <c r="B12" s="317"/>
      <c r="C12" s="317"/>
      <c r="D12" s="317"/>
      <c r="E12" s="317"/>
      <c r="F12" s="317"/>
      <c r="G12" s="317"/>
      <c r="H12" s="23">
        <f>SUM(H9:H11)</f>
        <v>6</v>
      </c>
      <c r="I12" s="23"/>
      <c r="J12" s="131">
        <f>SUM(J9:J11)</f>
        <v>2500000</v>
      </c>
      <c r="K12" s="132"/>
      <c r="L12" s="132"/>
      <c r="M12" s="133"/>
    </row>
    <row r="13" spans="1:25" s="1" customFormat="1" ht="12.75" thickTop="1" x14ac:dyDescent="0.2"/>
    <row r="14" spans="1:25" s="1" customFormat="1" ht="25.5" customHeight="1" x14ac:dyDescent="0.2">
      <c r="C14" s="8"/>
      <c r="D14" s="8"/>
      <c r="E14" s="8"/>
      <c r="F14" s="8"/>
      <c r="G14" s="8"/>
      <c r="H14" s="8"/>
      <c r="I14" s="8"/>
      <c r="J14" s="134"/>
      <c r="K14" s="134"/>
      <c r="L14" s="135"/>
      <c r="M14" s="135"/>
      <c r="N14" s="135"/>
      <c r="O14" s="135"/>
      <c r="P14" s="5"/>
      <c r="Q14" s="5"/>
      <c r="R14" s="5"/>
      <c r="S14" s="5"/>
      <c r="T14" s="5"/>
      <c r="U14" s="5"/>
      <c r="V14" s="5"/>
      <c r="W14" s="5"/>
      <c r="X14" s="5"/>
      <c r="Y14" s="5"/>
    </row>
    <row r="15" spans="1:25" s="1" customFormat="1" ht="25.5" customHeight="1" x14ac:dyDescent="0.2">
      <c r="C15" s="136"/>
      <c r="D15" s="136"/>
      <c r="E15" s="136"/>
      <c r="F15" s="137"/>
      <c r="G15" s="137"/>
      <c r="H15" s="136"/>
      <c r="I15" s="136"/>
      <c r="J15" s="138"/>
      <c r="K15" s="138"/>
      <c r="L15" s="139"/>
      <c r="M15" s="139"/>
      <c r="N15" s="139"/>
      <c r="O15" s="139"/>
      <c r="P15" s="5"/>
      <c r="Q15" s="5"/>
      <c r="R15" s="5"/>
      <c r="S15" s="5"/>
      <c r="T15" s="5"/>
      <c r="U15" s="5"/>
      <c r="V15" s="5"/>
      <c r="W15" s="5"/>
      <c r="X15" s="5"/>
      <c r="Y15" s="5"/>
    </row>
    <row r="16" spans="1:25" s="1" customFormat="1" ht="19.5" customHeight="1" x14ac:dyDescent="0.2">
      <c r="C16" s="136"/>
      <c r="D16" s="136"/>
      <c r="E16" s="136"/>
      <c r="F16" s="137"/>
      <c r="G16" s="137"/>
      <c r="H16" s="136"/>
      <c r="I16" s="136"/>
      <c r="J16" s="138"/>
      <c r="K16" s="138"/>
      <c r="L16" s="139"/>
      <c r="M16" s="139"/>
      <c r="N16" s="139"/>
      <c r="O16" s="139"/>
      <c r="P16" s="5"/>
      <c r="Q16" s="5"/>
      <c r="R16" s="5"/>
      <c r="S16" s="5"/>
      <c r="T16" s="5"/>
      <c r="U16" s="5"/>
      <c r="V16" s="5"/>
      <c r="W16" s="5"/>
      <c r="X16" s="5"/>
      <c r="Y16" s="5"/>
    </row>
    <row r="17" spans="3:25" s="1" customFormat="1" ht="19.5" customHeight="1" x14ac:dyDescent="0.2">
      <c r="C17" s="136"/>
      <c r="D17" s="136"/>
      <c r="E17" s="136"/>
      <c r="F17" s="140"/>
      <c r="G17" s="140"/>
      <c r="H17" s="136"/>
      <c r="I17" s="136"/>
      <c r="J17" s="138"/>
      <c r="K17" s="138"/>
      <c r="L17" s="141"/>
      <c r="M17" s="141"/>
      <c r="N17" s="141"/>
      <c r="O17" s="141"/>
      <c r="P17" s="5"/>
      <c r="Q17" s="5"/>
      <c r="R17" s="5"/>
      <c r="S17" s="5"/>
      <c r="T17" s="5"/>
      <c r="U17" s="5"/>
      <c r="V17" s="5"/>
      <c r="W17" s="5"/>
      <c r="X17" s="5"/>
      <c r="Y17" s="5"/>
    </row>
    <row r="18" spans="3:25" s="1" customFormat="1" x14ac:dyDescent="0.2">
      <c r="L18" s="4"/>
      <c r="M18" s="5"/>
      <c r="N18" s="5"/>
      <c r="O18" s="5"/>
      <c r="P18" s="5"/>
      <c r="Q18" s="5"/>
      <c r="R18" s="5"/>
      <c r="S18" s="5"/>
      <c r="T18" s="5"/>
      <c r="U18" s="5"/>
      <c r="V18" s="5"/>
      <c r="W18" s="5"/>
      <c r="X18" s="5"/>
      <c r="Y18" s="5"/>
    </row>
  </sheetData>
  <mergeCells count="21">
    <mergeCell ref="A12:G12"/>
    <mergeCell ref="G7:G8"/>
    <mergeCell ref="C9:C11"/>
    <mergeCell ref="B9:B11"/>
    <mergeCell ref="E7:E8"/>
    <mergeCell ref="C7:C8"/>
    <mergeCell ref="A1:B3"/>
    <mergeCell ref="C1:K1"/>
    <mergeCell ref="L1:L4"/>
    <mergeCell ref="A7:A8"/>
    <mergeCell ref="B7:B8"/>
    <mergeCell ref="D7:D8"/>
    <mergeCell ref="D4:E4"/>
    <mergeCell ref="H7:H8"/>
    <mergeCell ref="J7:J8"/>
    <mergeCell ref="M7:M8"/>
    <mergeCell ref="K7:K8"/>
    <mergeCell ref="L7:L8"/>
    <mergeCell ref="F7:F8"/>
    <mergeCell ref="I7:I8"/>
    <mergeCell ref="M9:M10"/>
  </mergeCells>
  <phoneticPr fontId="32" type="noConversion"/>
  <pageMargins left="0.78740157480314965" right="0.78740157480314965" top="1.1811023622047245" bottom="0.78740157480314965" header="0.78740157480314965" footer="0.27559055118110237"/>
  <pageSetup scale="60" orientation="landscape" cellComments="asDisplayed"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Y17"/>
  <sheetViews>
    <sheetView workbookViewId="0">
      <selection activeCell="E14" sqref="E14"/>
    </sheetView>
  </sheetViews>
  <sheetFormatPr baseColWidth="10" defaultColWidth="7.5703125" defaultRowHeight="12" x14ac:dyDescent="0.2"/>
  <cols>
    <col min="1" max="1" width="9.42578125" style="58" customWidth="1"/>
    <col min="2" max="2" width="8.85546875" style="58" customWidth="1"/>
    <col min="3" max="3" width="19.85546875" style="58" customWidth="1"/>
    <col min="4" max="4" width="16.42578125" style="58" customWidth="1"/>
    <col min="5" max="5" width="26.140625" style="58" customWidth="1"/>
    <col min="6" max="6" width="13.7109375" style="58" customWidth="1"/>
    <col min="7" max="7" width="15.28515625" style="58" customWidth="1"/>
    <col min="8" max="8" width="8.85546875" style="58" bestFit="1" customWidth="1"/>
    <col min="9" max="9" width="13.5703125" style="58" customWidth="1"/>
    <col min="10" max="10" width="19.28515625" style="58" customWidth="1"/>
    <col min="11" max="11" width="15.140625" style="58" customWidth="1"/>
    <col min="12" max="12" width="20.5703125" style="58" customWidth="1"/>
    <col min="13" max="13" width="19.85546875" style="58" customWidth="1"/>
    <col min="14" max="16384" width="7.5703125" style="58"/>
  </cols>
  <sheetData>
    <row r="1" spans="1:25" ht="33.75" customHeight="1" x14ac:dyDescent="0.2">
      <c r="A1" s="287"/>
      <c r="B1" s="287"/>
      <c r="C1" s="288" t="s">
        <v>216</v>
      </c>
      <c r="D1" s="288"/>
      <c r="E1" s="288"/>
      <c r="F1" s="288"/>
      <c r="G1" s="288"/>
      <c r="H1" s="288"/>
      <c r="I1" s="288"/>
      <c r="J1" s="288"/>
      <c r="K1" s="288"/>
      <c r="L1" s="287"/>
    </row>
    <row r="2" spans="1:25" ht="12.75" customHeight="1" x14ac:dyDescent="0.2">
      <c r="A2" s="287"/>
      <c r="B2" s="287"/>
      <c r="C2" s="59"/>
      <c r="D2" s="59"/>
      <c r="G2" s="59"/>
      <c r="L2" s="287"/>
    </row>
    <row r="3" spans="1:25" ht="20.25" customHeight="1" x14ac:dyDescent="0.2">
      <c r="A3" s="287"/>
      <c r="B3" s="287"/>
      <c r="L3" s="287"/>
    </row>
    <row r="4" spans="1:25" ht="12.75" customHeight="1" thickBot="1" x14ac:dyDescent="0.25">
      <c r="C4" s="59" t="s">
        <v>2</v>
      </c>
      <c r="D4" s="286" t="s">
        <v>315</v>
      </c>
      <c r="E4" s="286"/>
      <c r="G4" s="59" t="s">
        <v>17</v>
      </c>
      <c r="H4" s="60">
        <v>2012</v>
      </c>
      <c r="L4" s="287"/>
    </row>
    <row r="5" spans="1:25" ht="12.75" customHeight="1" thickTop="1" x14ac:dyDescent="0.2">
      <c r="C5" s="59"/>
      <c r="D5" s="61"/>
      <c r="F5" s="59"/>
      <c r="G5" s="61"/>
      <c r="L5" s="57"/>
    </row>
    <row r="6" spans="1:25" ht="12.75" customHeight="1" thickBot="1" x14ac:dyDescent="0.25">
      <c r="C6" s="59"/>
      <c r="D6" s="59"/>
      <c r="G6" s="59"/>
    </row>
    <row r="7" spans="1:25" s="62" customFormat="1" ht="24.75" customHeight="1" thickTop="1" x14ac:dyDescent="0.2">
      <c r="A7" s="289" t="s">
        <v>5</v>
      </c>
      <c r="B7" s="291" t="s">
        <v>44</v>
      </c>
      <c r="C7" s="291" t="s">
        <v>40</v>
      </c>
      <c r="D7" s="291" t="s">
        <v>47</v>
      </c>
      <c r="E7" s="293" t="s">
        <v>18</v>
      </c>
      <c r="F7" s="291" t="s">
        <v>7</v>
      </c>
      <c r="G7" s="291" t="s">
        <v>8</v>
      </c>
      <c r="H7" s="291" t="s">
        <v>6</v>
      </c>
      <c r="I7" s="293" t="s">
        <v>158</v>
      </c>
      <c r="J7" s="291" t="s">
        <v>4</v>
      </c>
      <c r="K7" s="293" t="s">
        <v>16</v>
      </c>
      <c r="L7" s="297" t="s">
        <v>13</v>
      </c>
      <c r="M7" s="295" t="s">
        <v>1</v>
      </c>
    </row>
    <row r="8" spans="1:25" s="62" customFormat="1" ht="24.75" customHeight="1" x14ac:dyDescent="0.2">
      <c r="A8" s="290"/>
      <c r="B8" s="292"/>
      <c r="C8" s="292"/>
      <c r="D8" s="292"/>
      <c r="E8" s="294"/>
      <c r="F8" s="292"/>
      <c r="G8" s="292"/>
      <c r="H8" s="292"/>
      <c r="I8" s="294"/>
      <c r="J8" s="292"/>
      <c r="K8" s="294"/>
      <c r="L8" s="298"/>
      <c r="M8" s="296"/>
    </row>
    <row r="9" spans="1:25" s="62" customFormat="1" ht="45" x14ac:dyDescent="0.2">
      <c r="A9" s="63" t="s">
        <v>159</v>
      </c>
      <c r="B9" s="64" t="s">
        <v>10</v>
      </c>
      <c r="C9" s="64" t="s">
        <v>160</v>
      </c>
      <c r="D9" s="260" t="s">
        <v>161</v>
      </c>
      <c r="E9" s="66" t="s">
        <v>162</v>
      </c>
      <c r="F9" s="67"/>
      <c r="G9" s="67">
        <v>12</v>
      </c>
      <c r="H9" s="68">
        <v>3</v>
      </c>
      <c r="I9" s="69">
        <v>29647</v>
      </c>
      <c r="J9" s="69">
        <f>I9*H9</f>
        <v>88941</v>
      </c>
      <c r="K9" s="337"/>
      <c r="L9" s="308" t="s">
        <v>163</v>
      </c>
      <c r="M9" s="70" t="s">
        <v>125</v>
      </c>
    </row>
    <row r="10" spans="1:25" s="62" customFormat="1" ht="45" x14ac:dyDescent="0.2">
      <c r="A10" s="63" t="s">
        <v>179</v>
      </c>
      <c r="B10" s="64" t="s">
        <v>10</v>
      </c>
      <c r="C10" s="64" t="s">
        <v>160</v>
      </c>
      <c r="D10" s="260" t="s">
        <v>164</v>
      </c>
      <c r="E10" s="66" t="s">
        <v>180</v>
      </c>
      <c r="F10" s="67"/>
      <c r="G10" s="67">
        <v>12</v>
      </c>
      <c r="H10" s="68">
        <v>3</v>
      </c>
      <c r="I10" s="69">
        <v>34900</v>
      </c>
      <c r="J10" s="69">
        <f>I10*H10</f>
        <v>104700</v>
      </c>
      <c r="K10" s="338"/>
      <c r="L10" s="325"/>
      <c r="M10" s="70" t="s">
        <v>125</v>
      </c>
    </row>
    <row r="11" spans="1:25" s="59" customFormat="1" ht="15.75" customHeight="1" thickBot="1" x14ac:dyDescent="0.25">
      <c r="A11" s="303" t="s">
        <v>0</v>
      </c>
      <c r="B11" s="304"/>
      <c r="C11" s="304"/>
      <c r="D11" s="304"/>
      <c r="E11" s="304"/>
      <c r="F11" s="304"/>
      <c r="G11" s="304"/>
      <c r="H11" s="71">
        <f>SUM(H9:H10)</f>
        <v>6</v>
      </c>
      <c r="I11" s="72">
        <f>SUM(I9:I10)</f>
        <v>64547</v>
      </c>
      <c r="J11" s="73">
        <f>SUM(J9:J10)</f>
        <v>193641</v>
      </c>
      <c r="K11" s="74"/>
      <c r="L11" s="74"/>
      <c r="M11" s="75"/>
    </row>
    <row r="12" spans="1:25" s="76" customFormat="1" ht="12.75" thickTop="1" x14ac:dyDescent="0.2"/>
    <row r="13" spans="1:25" s="76" customFormat="1" ht="25.5" customHeight="1" x14ac:dyDescent="0.2">
      <c r="C13" s="77"/>
      <c r="D13" s="77"/>
      <c r="E13" s="77"/>
      <c r="F13" s="77"/>
      <c r="G13" s="77"/>
      <c r="H13" s="77"/>
      <c r="I13" s="77"/>
      <c r="J13" s="78"/>
      <c r="K13" s="78"/>
      <c r="L13" s="79"/>
      <c r="M13" s="79"/>
      <c r="N13" s="79"/>
      <c r="O13" s="79"/>
      <c r="P13" s="80"/>
      <c r="Q13" s="80"/>
      <c r="R13" s="80"/>
      <c r="S13" s="80"/>
      <c r="T13" s="80"/>
      <c r="U13" s="80"/>
      <c r="V13" s="80"/>
      <c r="W13" s="80"/>
      <c r="X13" s="80"/>
      <c r="Y13" s="80"/>
    </row>
    <row r="14" spans="1:25" s="76" customFormat="1" ht="25.5" customHeight="1" x14ac:dyDescent="0.2">
      <c r="C14" s="81"/>
      <c r="D14" s="81"/>
      <c r="E14" s="81"/>
      <c r="F14" s="82"/>
      <c r="G14" s="82"/>
      <c r="H14" s="81"/>
      <c r="I14" s="81"/>
      <c r="J14" s="83"/>
      <c r="K14" s="83"/>
      <c r="L14" s="84"/>
      <c r="M14" s="84"/>
      <c r="N14" s="84"/>
      <c r="O14" s="84"/>
      <c r="P14" s="80"/>
      <c r="Q14" s="80"/>
      <c r="R14" s="80"/>
      <c r="S14" s="80"/>
      <c r="T14" s="80"/>
      <c r="U14" s="80"/>
      <c r="V14" s="80"/>
      <c r="W14" s="80"/>
      <c r="X14" s="80"/>
      <c r="Y14" s="80"/>
    </row>
    <row r="15" spans="1:25" s="76" customFormat="1" ht="19.5" customHeight="1" x14ac:dyDescent="0.2">
      <c r="C15" s="81"/>
      <c r="D15" s="81"/>
      <c r="E15" s="81"/>
      <c r="F15" s="82"/>
      <c r="G15" s="82"/>
      <c r="H15" s="81"/>
      <c r="I15" s="81"/>
      <c r="J15" s="83"/>
      <c r="K15" s="83"/>
      <c r="L15" s="84"/>
      <c r="M15" s="84"/>
      <c r="N15" s="84"/>
      <c r="O15" s="84"/>
      <c r="P15" s="80"/>
      <c r="Q15" s="80"/>
      <c r="R15" s="80"/>
      <c r="S15" s="80"/>
      <c r="T15" s="80"/>
      <c r="U15" s="80"/>
      <c r="V15" s="80"/>
      <c r="W15" s="80"/>
      <c r="X15" s="80"/>
      <c r="Y15" s="80"/>
    </row>
    <row r="16" spans="1:25" s="76" customFormat="1" ht="19.5" customHeight="1" x14ac:dyDescent="0.2">
      <c r="C16" s="81"/>
      <c r="D16" s="81"/>
      <c r="E16" s="81"/>
      <c r="F16" s="85"/>
      <c r="G16" s="85"/>
      <c r="H16" s="81"/>
      <c r="I16" s="81"/>
      <c r="J16" s="83"/>
      <c r="K16" s="83"/>
      <c r="L16" s="86"/>
      <c r="M16" s="86"/>
      <c r="N16" s="86"/>
      <c r="O16" s="86"/>
      <c r="P16" s="80"/>
      <c r="Q16" s="80"/>
      <c r="R16" s="80"/>
      <c r="S16" s="80"/>
      <c r="T16" s="80"/>
      <c r="U16" s="80"/>
      <c r="V16" s="80"/>
      <c r="W16" s="80"/>
      <c r="X16" s="80"/>
      <c r="Y16" s="80"/>
    </row>
    <row r="17" spans="12:25" s="76" customFormat="1" x14ac:dyDescent="0.2">
      <c r="L17" s="87"/>
      <c r="M17" s="80"/>
      <c r="N17" s="80"/>
      <c r="O17" s="80"/>
      <c r="P17" s="80"/>
      <c r="Q17" s="80"/>
      <c r="R17" s="80"/>
      <c r="S17" s="80"/>
      <c r="T17" s="80"/>
      <c r="U17" s="80"/>
      <c r="V17" s="80"/>
      <c r="W17" s="80"/>
      <c r="X17" s="80"/>
      <c r="Y17" s="80"/>
    </row>
  </sheetData>
  <mergeCells count="20">
    <mergeCell ref="J7:J8"/>
    <mergeCell ref="K7:K8"/>
    <mergeCell ref="E7:E8"/>
    <mergeCell ref="F7:F8"/>
    <mergeCell ref="A11:G11"/>
    <mergeCell ref="G7:G8"/>
    <mergeCell ref="A7:A8"/>
    <mergeCell ref="B7:B8"/>
    <mergeCell ref="C7:C8"/>
    <mergeCell ref="D7:D8"/>
    <mergeCell ref="M7:M8"/>
    <mergeCell ref="K9:K10"/>
    <mergeCell ref="L9:L10"/>
    <mergeCell ref="L7:L8"/>
    <mergeCell ref="A1:B3"/>
    <mergeCell ref="C1:K1"/>
    <mergeCell ref="L1:L4"/>
    <mergeCell ref="D4:E4"/>
    <mergeCell ref="H7:H8"/>
    <mergeCell ref="I7:I8"/>
  </mergeCells>
  <phoneticPr fontId="0" type="noConversion"/>
  <pageMargins left="0.78740157480314965" right="0.78740157480314965" top="1.1811023622047245" bottom="0.78740157480314965" header="0.78740157480314965" footer="0.27559055118110237"/>
  <pageSetup scale="59" orientation="landscape" cellComments="asDisplayed" r:id="rId1"/>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9"/>
  <sheetViews>
    <sheetView topLeftCell="A57" zoomScaleNormal="100" workbookViewId="0">
      <selection activeCell="O59" sqref="O59"/>
    </sheetView>
  </sheetViews>
  <sheetFormatPr baseColWidth="10" defaultColWidth="7.5703125" defaultRowHeight="15" x14ac:dyDescent="0.2"/>
  <cols>
    <col min="1" max="1" width="7.5703125" style="2"/>
    <col min="2" max="2" width="20.42578125" style="2" customWidth="1"/>
    <col min="3" max="3" width="12.85546875" style="2" bestFit="1" customWidth="1"/>
    <col min="4" max="4" width="26.28515625" style="2" customWidth="1"/>
    <col min="5" max="5" width="28.7109375" style="2" customWidth="1"/>
    <col min="6" max="6" width="10.5703125" style="2" customWidth="1"/>
    <col min="7" max="7" width="13.7109375" style="2" hidden="1" customWidth="1"/>
    <col min="8" max="8" width="15.28515625" style="2" hidden="1" customWidth="1"/>
    <col min="9" max="9" width="8.85546875" style="2" hidden="1" customWidth="1"/>
    <col min="10" max="10" width="12.42578125" style="2" hidden="1" customWidth="1"/>
    <col min="11" max="11" width="7.28515625" style="2" hidden="1" customWidth="1"/>
    <col min="12" max="12" width="12.42578125" style="42" customWidth="1"/>
    <col min="13" max="14" width="15.42578125" style="2" customWidth="1"/>
    <col min="15" max="16384" width="7.5703125" style="2"/>
  </cols>
  <sheetData>
    <row r="1" spans="1:15" ht="33.75" customHeight="1" x14ac:dyDescent="0.2">
      <c r="A1" s="274"/>
      <c r="B1" s="274"/>
      <c r="C1" s="281" t="s">
        <v>216</v>
      </c>
      <c r="D1" s="281"/>
      <c r="E1" s="281"/>
      <c r="F1" s="281"/>
      <c r="G1" s="281"/>
      <c r="H1" s="281"/>
      <c r="I1" s="281"/>
      <c r="J1" s="281"/>
      <c r="K1" s="281"/>
      <c r="L1" s="281"/>
    </row>
    <row r="2" spans="1:15" ht="12.75" customHeight="1" x14ac:dyDescent="0.2">
      <c r="A2" s="274"/>
      <c r="B2" s="274"/>
      <c r="C2" s="3"/>
      <c r="D2" s="3"/>
      <c r="E2" s="3"/>
      <c r="H2" s="3"/>
    </row>
    <row r="3" spans="1:15" ht="20.25" customHeight="1" x14ac:dyDescent="0.2">
      <c r="A3" s="274"/>
      <c r="B3" s="274"/>
    </row>
    <row r="4" spans="1:15" ht="20.25" customHeight="1" x14ac:dyDescent="0.2">
      <c r="A4" s="33"/>
      <c r="B4" s="33"/>
    </row>
    <row r="5" spans="1:15" ht="12.75" customHeight="1" thickBot="1" x14ac:dyDescent="0.25">
      <c r="C5" s="3" t="s">
        <v>2</v>
      </c>
      <c r="D5" s="286" t="s">
        <v>331</v>
      </c>
      <c r="E5" s="286"/>
      <c r="G5" s="1"/>
      <c r="H5" s="31"/>
    </row>
    <row r="6" spans="1:15" ht="12.75" customHeight="1" thickTop="1" x14ac:dyDescent="0.2">
      <c r="C6" s="3"/>
      <c r="D6" s="31"/>
      <c r="E6" s="31"/>
      <c r="G6" s="3"/>
      <c r="H6" s="31"/>
    </row>
    <row r="7" spans="1:15" ht="12.75" customHeight="1" thickBot="1" x14ac:dyDescent="0.25">
      <c r="C7" s="3" t="s">
        <v>17</v>
      </c>
      <c r="D7" s="130">
        <v>2012</v>
      </c>
      <c r="E7" s="31"/>
      <c r="G7" s="3"/>
      <c r="H7" s="31"/>
    </row>
    <row r="8" spans="1:15" ht="12.75" customHeight="1" thickTop="1" x14ac:dyDescent="0.2">
      <c r="C8" s="3"/>
      <c r="D8" s="44"/>
      <c r="E8" s="31"/>
      <c r="G8" s="3"/>
      <c r="H8" s="31"/>
    </row>
    <row r="9" spans="1:15" ht="12.75" customHeight="1" x14ac:dyDescent="0.2">
      <c r="C9" s="3"/>
      <c r="D9" s="3"/>
      <c r="E9" s="3"/>
      <c r="F9" s="3"/>
      <c r="G9" s="3"/>
      <c r="H9" s="3"/>
      <c r="I9" s="3"/>
      <c r="J9" s="3"/>
      <c r="K9" s="3"/>
      <c r="L9" s="3"/>
      <c r="M9" s="3"/>
      <c r="N9" s="3"/>
    </row>
    <row r="10" spans="1:15" ht="12.75" customHeight="1" thickBot="1" x14ac:dyDescent="0.25">
      <c r="A10" s="3"/>
      <c r="C10" s="3"/>
      <c r="D10" s="3"/>
      <c r="E10" s="3"/>
      <c r="H10" s="3"/>
    </row>
    <row r="11" spans="1:15" s="1" customFormat="1" ht="96.75" customHeight="1" thickTop="1" thickBot="1" x14ac:dyDescent="0.25">
      <c r="A11" s="148" t="s">
        <v>44</v>
      </c>
      <c r="B11" s="149" t="s">
        <v>40</v>
      </c>
      <c r="C11" s="150" t="s">
        <v>5</v>
      </c>
      <c r="D11" s="150" t="s">
        <v>47</v>
      </c>
      <c r="E11" s="150" t="s">
        <v>3</v>
      </c>
      <c r="F11" s="151" t="s">
        <v>102</v>
      </c>
      <c r="G11" s="152" t="s">
        <v>19</v>
      </c>
      <c r="H11" s="150" t="s">
        <v>20</v>
      </c>
      <c r="I11" s="150" t="s">
        <v>37</v>
      </c>
      <c r="J11" s="152" t="s">
        <v>46</v>
      </c>
      <c r="K11" s="153" t="s">
        <v>38</v>
      </c>
      <c r="L11" s="154" t="s">
        <v>45</v>
      </c>
      <c r="M11" s="155" t="s">
        <v>213</v>
      </c>
      <c r="N11" s="155" t="s">
        <v>215</v>
      </c>
      <c r="O11" s="265" t="s">
        <v>368</v>
      </c>
    </row>
    <row r="12" spans="1:15" ht="23.25" thickTop="1" x14ac:dyDescent="0.2">
      <c r="A12" s="340"/>
      <c r="B12" s="339"/>
      <c r="C12" s="248" t="s">
        <v>131</v>
      </c>
      <c r="D12" s="249" t="s">
        <v>104</v>
      </c>
      <c r="E12" s="38" t="s">
        <v>132</v>
      </c>
      <c r="F12" s="38" t="s">
        <v>21</v>
      </c>
      <c r="G12" s="38"/>
      <c r="H12" s="157"/>
      <c r="I12" s="38"/>
      <c r="J12" s="38"/>
      <c r="K12" s="38"/>
      <c r="L12" s="221">
        <v>16</v>
      </c>
      <c r="M12" s="222">
        <f>+'[2]SUMINISTROS DE OFICINA'!$M$12</f>
        <v>278.39999999999998</v>
      </c>
      <c r="N12" s="223">
        <f t="shared" ref="N12:N67" si="0">+L12*M12</f>
        <v>4454.3999999999996</v>
      </c>
      <c r="O12" s="266"/>
    </row>
    <row r="13" spans="1:15" ht="33.75" x14ac:dyDescent="0.2">
      <c r="A13" s="340"/>
      <c r="B13" s="339"/>
      <c r="C13" s="224" t="s">
        <v>241</v>
      </c>
      <c r="D13" s="38" t="s">
        <v>242</v>
      </c>
      <c r="E13" s="38" t="s">
        <v>243</v>
      </c>
      <c r="F13" s="38" t="s">
        <v>22</v>
      </c>
      <c r="G13" s="38"/>
      <c r="H13" s="157"/>
      <c r="I13" s="38"/>
      <c r="J13" s="38"/>
      <c r="K13" s="38"/>
      <c r="L13" s="221">
        <v>4</v>
      </c>
      <c r="M13" s="222">
        <f>+'[3]SUMINISTROS DE OFICINA'!$M$12</f>
        <v>622.91999999999996</v>
      </c>
      <c r="N13" s="223">
        <f t="shared" si="0"/>
        <v>2491.6799999999998</v>
      </c>
      <c r="O13" s="266">
        <v>1</v>
      </c>
    </row>
    <row r="14" spans="1:15" ht="22.5" x14ac:dyDescent="0.2">
      <c r="A14" s="340"/>
      <c r="B14" s="339"/>
      <c r="C14" s="220" t="s">
        <v>133</v>
      </c>
      <c r="D14" s="156" t="s">
        <v>105</v>
      </c>
      <c r="E14" s="38" t="s">
        <v>134</v>
      </c>
      <c r="F14" s="38" t="s">
        <v>22</v>
      </c>
      <c r="G14" s="38"/>
      <c r="H14" s="157"/>
      <c r="I14" s="38"/>
      <c r="J14" s="38"/>
      <c r="K14" s="38"/>
      <c r="L14" s="221">
        <v>8</v>
      </c>
      <c r="M14" s="222">
        <f>+'[2]SUMINISTROS DE OFICINA'!$M$13</f>
        <v>2657.56</v>
      </c>
      <c r="N14" s="223">
        <f t="shared" si="0"/>
        <v>21260.48</v>
      </c>
      <c r="O14" s="266"/>
    </row>
    <row r="15" spans="1:15" ht="33.75" x14ac:dyDescent="0.2">
      <c r="A15" s="340"/>
      <c r="B15" s="339"/>
      <c r="C15" s="220" t="s">
        <v>48</v>
      </c>
      <c r="D15" s="38" t="s">
        <v>316</v>
      </c>
      <c r="E15" s="38" t="s">
        <v>52</v>
      </c>
      <c r="F15" s="38" t="s">
        <v>22</v>
      </c>
      <c r="G15" s="38"/>
      <c r="H15" s="157"/>
      <c r="I15" s="38">
        <f>G15-H15</f>
        <v>0</v>
      </c>
      <c r="J15" s="38">
        <v>24</v>
      </c>
      <c r="K15" s="38">
        <f>H15+J15</f>
        <v>24</v>
      </c>
      <c r="L15" s="221">
        <v>50</v>
      </c>
      <c r="M15" s="222">
        <f>+'[2]SUMINISTROS DE OFICINA'!$M$14</f>
        <v>893.2</v>
      </c>
      <c r="N15" s="223">
        <f t="shared" si="0"/>
        <v>44660</v>
      </c>
      <c r="O15" s="266">
        <v>18</v>
      </c>
    </row>
    <row r="16" spans="1:15" ht="33.75" x14ac:dyDescent="0.2">
      <c r="A16" s="340"/>
      <c r="B16" s="339"/>
      <c r="C16" s="220" t="s">
        <v>48</v>
      </c>
      <c r="D16" s="38" t="s">
        <v>50</v>
      </c>
      <c r="E16" s="38" t="s">
        <v>52</v>
      </c>
      <c r="F16" s="38" t="s">
        <v>22</v>
      </c>
      <c r="G16" s="38"/>
      <c r="H16" s="157"/>
      <c r="I16" s="38">
        <f t="shared" ref="I16:I21" si="1">G16-H16</f>
        <v>0</v>
      </c>
      <c r="J16" s="38">
        <v>24</v>
      </c>
      <c r="K16" s="38">
        <f>H16+J16</f>
        <v>24</v>
      </c>
      <c r="L16" s="221">
        <v>60</v>
      </c>
      <c r="M16" s="222">
        <f>+'[2]SUMINISTROS DE OFICINA'!$M$15</f>
        <v>893.2</v>
      </c>
      <c r="N16" s="223">
        <f t="shared" si="0"/>
        <v>53592</v>
      </c>
      <c r="O16" s="266">
        <v>6</v>
      </c>
    </row>
    <row r="17" spans="1:15" ht="33.75" x14ac:dyDescent="0.2">
      <c r="A17" s="340"/>
      <c r="B17" s="339"/>
      <c r="C17" s="220" t="s">
        <v>49</v>
      </c>
      <c r="D17" s="38" t="s">
        <v>51</v>
      </c>
      <c r="E17" s="38" t="s">
        <v>53</v>
      </c>
      <c r="F17" s="38" t="s">
        <v>22</v>
      </c>
      <c r="G17" s="38">
        <v>360</v>
      </c>
      <c r="H17" s="38">
        <v>340</v>
      </c>
      <c r="I17" s="38">
        <f t="shared" si="1"/>
        <v>20</v>
      </c>
      <c r="J17" s="39">
        <v>36</v>
      </c>
      <c r="K17" s="38">
        <v>332</v>
      </c>
      <c r="L17" s="225">
        <v>20</v>
      </c>
      <c r="M17" s="222">
        <f>+'[2]SUMINISTROS DE OFICINA'!$M$16</f>
        <v>535.91999999999996</v>
      </c>
      <c r="N17" s="223">
        <f t="shared" si="0"/>
        <v>10718.4</v>
      </c>
      <c r="O17" s="266">
        <v>6</v>
      </c>
    </row>
    <row r="18" spans="1:15" ht="33.75" x14ac:dyDescent="0.2">
      <c r="A18" s="340"/>
      <c r="B18" s="339"/>
      <c r="C18" s="220" t="s">
        <v>49</v>
      </c>
      <c r="D18" s="38" t="s">
        <v>244</v>
      </c>
      <c r="E18" s="38" t="s">
        <v>53</v>
      </c>
      <c r="F18" s="38" t="s">
        <v>22</v>
      </c>
      <c r="G18" s="38">
        <v>360</v>
      </c>
      <c r="H18" s="38">
        <v>340</v>
      </c>
      <c r="I18" s="38">
        <f t="shared" si="1"/>
        <v>20</v>
      </c>
      <c r="J18" s="39">
        <v>36</v>
      </c>
      <c r="K18" s="38">
        <v>332</v>
      </c>
      <c r="L18" s="225">
        <v>10</v>
      </c>
      <c r="M18" s="222">
        <f>+'[2]SUMINISTROS DE OFICINA'!$M$16</f>
        <v>535.91999999999996</v>
      </c>
      <c r="N18" s="223">
        <f t="shared" si="0"/>
        <v>5359.2</v>
      </c>
      <c r="O18" s="266">
        <v>6</v>
      </c>
    </row>
    <row r="19" spans="1:15" ht="22.5" x14ac:dyDescent="0.2">
      <c r="A19" s="340"/>
      <c r="B19" s="339"/>
      <c r="C19" s="226" t="s">
        <v>245</v>
      </c>
      <c r="D19" s="38" t="s">
        <v>246</v>
      </c>
      <c r="E19" s="38" t="s">
        <v>247</v>
      </c>
      <c r="F19" s="38" t="s">
        <v>22</v>
      </c>
      <c r="G19" s="38">
        <v>6</v>
      </c>
      <c r="H19" s="38"/>
      <c r="I19" s="38">
        <f t="shared" si="1"/>
        <v>6</v>
      </c>
      <c r="J19" s="39">
        <v>5</v>
      </c>
      <c r="K19" s="38">
        <f>H19+J19</f>
        <v>5</v>
      </c>
      <c r="L19" s="225">
        <v>20</v>
      </c>
      <c r="M19" s="222">
        <f>+'[4]SUMINISTROS DE OFICINA'!$M$18</f>
        <v>248.55</v>
      </c>
      <c r="N19" s="223">
        <f t="shared" si="0"/>
        <v>4971</v>
      </c>
      <c r="O19" s="266">
        <v>3</v>
      </c>
    </row>
    <row r="20" spans="1:15" ht="22.5" x14ac:dyDescent="0.2">
      <c r="A20" s="340"/>
      <c r="B20" s="339"/>
      <c r="C20" s="226" t="s">
        <v>248</v>
      </c>
      <c r="D20" s="38" t="s">
        <v>249</v>
      </c>
      <c r="E20" s="38" t="s">
        <v>250</v>
      </c>
      <c r="F20" s="38" t="s">
        <v>22</v>
      </c>
      <c r="G20" s="38">
        <v>6</v>
      </c>
      <c r="H20" s="38"/>
      <c r="I20" s="38">
        <f t="shared" si="1"/>
        <v>6</v>
      </c>
      <c r="J20" s="39">
        <v>5</v>
      </c>
      <c r="K20" s="38">
        <f>H20+J20</f>
        <v>5</v>
      </c>
      <c r="L20" s="225">
        <v>10</v>
      </c>
      <c r="M20" s="222">
        <f>+'[5]SUMINISTROS DE OFICINA'!$M$20</f>
        <v>2605.42</v>
      </c>
      <c r="N20" s="223">
        <f t="shared" si="0"/>
        <v>26054.2</v>
      </c>
      <c r="O20" s="266"/>
    </row>
    <row r="21" spans="1:15" ht="22.5" x14ac:dyDescent="0.2">
      <c r="A21" s="340"/>
      <c r="B21" s="339"/>
      <c r="C21" s="226" t="s">
        <v>251</v>
      </c>
      <c r="D21" s="38" t="s">
        <v>252</v>
      </c>
      <c r="E21" s="38" t="s">
        <v>253</v>
      </c>
      <c r="F21" s="38" t="s">
        <v>22</v>
      </c>
      <c r="G21" s="38">
        <v>30</v>
      </c>
      <c r="H21" s="38">
        <v>30</v>
      </c>
      <c r="I21" s="38">
        <f t="shared" si="1"/>
        <v>0</v>
      </c>
      <c r="J21" s="39">
        <v>20</v>
      </c>
      <c r="K21" s="38">
        <f>H21+J21</f>
        <v>50</v>
      </c>
      <c r="L21" s="225">
        <v>30</v>
      </c>
      <c r="M21" s="227">
        <f>+'[5]SUMINISTROS DE OFICINA'!$M$21</f>
        <v>3248</v>
      </c>
      <c r="N21" s="223">
        <f t="shared" si="0"/>
        <v>97440</v>
      </c>
      <c r="O21" s="266">
        <v>12</v>
      </c>
    </row>
    <row r="22" spans="1:15" ht="22.5" x14ac:dyDescent="0.2">
      <c r="A22" s="340"/>
      <c r="B22" s="339"/>
      <c r="C22" s="226" t="s">
        <v>254</v>
      </c>
      <c r="D22" s="38" t="s">
        <v>255</v>
      </c>
      <c r="E22" s="38" t="s">
        <v>256</v>
      </c>
      <c r="F22" s="38" t="s">
        <v>21</v>
      </c>
      <c r="G22" s="38"/>
      <c r="H22" s="38"/>
      <c r="I22" s="38"/>
      <c r="J22" s="39"/>
      <c r="K22" s="38"/>
      <c r="L22" s="225">
        <v>10</v>
      </c>
      <c r="M22" s="227">
        <f>+[1]PAPELERIA!$F$43</f>
        <v>529.79999999999995</v>
      </c>
      <c r="N22" s="223">
        <f t="shared" si="0"/>
        <v>5298</v>
      </c>
      <c r="O22" s="266"/>
    </row>
    <row r="23" spans="1:15" ht="22.5" x14ac:dyDescent="0.2">
      <c r="A23" s="340"/>
      <c r="B23" s="339"/>
      <c r="C23" s="226" t="s">
        <v>257</v>
      </c>
      <c r="D23" s="38" t="s">
        <v>258</v>
      </c>
      <c r="E23" s="38" t="s">
        <v>259</v>
      </c>
      <c r="F23" s="38" t="s">
        <v>22</v>
      </c>
      <c r="G23" s="38">
        <v>30</v>
      </c>
      <c r="H23" s="38">
        <v>29</v>
      </c>
      <c r="I23" s="38">
        <f t="shared" ref="I23:I29" si="2">G23-H23</f>
        <v>1</v>
      </c>
      <c r="J23" s="39">
        <v>20</v>
      </c>
      <c r="K23" s="38">
        <f t="shared" ref="K23:K29" si="3">H23+J23</f>
        <v>49</v>
      </c>
      <c r="L23" s="225">
        <v>20</v>
      </c>
      <c r="M23" s="227">
        <f>+'[6]SUMINISTROS DE OFICINA'!$M$18</f>
        <v>550</v>
      </c>
      <c r="N23" s="223">
        <f t="shared" si="0"/>
        <v>11000</v>
      </c>
      <c r="O23" s="266"/>
    </row>
    <row r="24" spans="1:15" ht="22.5" x14ac:dyDescent="0.2">
      <c r="A24" s="340"/>
      <c r="B24" s="339"/>
      <c r="C24" s="226" t="s">
        <v>260</v>
      </c>
      <c r="D24" s="38" t="s">
        <v>261</v>
      </c>
      <c r="E24" s="38" t="s">
        <v>262</v>
      </c>
      <c r="F24" s="38" t="s">
        <v>22</v>
      </c>
      <c r="G24" s="38">
        <v>30</v>
      </c>
      <c r="H24" s="38">
        <v>29</v>
      </c>
      <c r="I24" s="38">
        <f t="shared" si="2"/>
        <v>1</v>
      </c>
      <c r="J24" s="39">
        <v>20</v>
      </c>
      <c r="K24" s="38">
        <f t="shared" si="3"/>
        <v>49</v>
      </c>
      <c r="L24" s="225">
        <v>8</v>
      </c>
      <c r="M24" s="227">
        <f>+'[6]SUMINISTROS DE OFICINA'!$M$19</f>
        <v>550</v>
      </c>
      <c r="N24" s="223">
        <f t="shared" si="0"/>
        <v>4400</v>
      </c>
      <c r="O24" s="266"/>
    </row>
    <row r="25" spans="1:15" x14ac:dyDescent="0.2">
      <c r="A25" s="340"/>
      <c r="B25" s="339"/>
      <c r="C25" s="226" t="s">
        <v>263</v>
      </c>
      <c r="D25" s="38" t="s">
        <v>264</v>
      </c>
      <c r="E25" s="38" t="s">
        <v>265</v>
      </c>
      <c r="F25" s="38" t="s">
        <v>22</v>
      </c>
      <c r="G25" s="38">
        <v>30</v>
      </c>
      <c r="H25" s="38">
        <v>29</v>
      </c>
      <c r="I25" s="38">
        <f t="shared" si="2"/>
        <v>1</v>
      </c>
      <c r="J25" s="39">
        <v>20</v>
      </c>
      <c r="K25" s="38">
        <f t="shared" si="3"/>
        <v>49</v>
      </c>
      <c r="L25" s="225">
        <v>20</v>
      </c>
      <c r="M25" s="227">
        <f>+'[3]SUMINISTROS DE OFICINA'!$M$16</f>
        <v>1869.92</v>
      </c>
      <c r="N25" s="223">
        <f t="shared" si="0"/>
        <v>37398.400000000001</v>
      </c>
      <c r="O25" s="266">
        <v>6</v>
      </c>
    </row>
    <row r="26" spans="1:15" x14ac:dyDescent="0.2">
      <c r="A26" s="340"/>
      <c r="B26" s="339"/>
      <c r="C26" s="226" t="s">
        <v>263</v>
      </c>
      <c r="D26" s="38" t="s">
        <v>266</v>
      </c>
      <c r="E26" s="38" t="s">
        <v>265</v>
      </c>
      <c r="F26" s="38" t="s">
        <v>22</v>
      </c>
      <c r="G26" s="38">
        <v>30</v>
      </c>
      <c r="H26" s="38">
        <v>29</v>
      </c>
      <c r="I26" s="38">
        <f t="shared" si="2"/>
        <v>1</v>
      </c>
      <c r="J26" s="39">
        <v>20</v>
      </c>
      <c r="K26" s="38">
        <f t="shared" si="3"/>
        <v>49</v>
      </c>
      <c r="L26" s="225">
        <v>8</v>
      </c>
      <c r="M26" s="227">
        <f>+M25</f>
        <v>1869.92</v>
      </c>
      <c r="N26" s="223">
        <f t="shared" si="0"/>
        <v>14959.36</v>
      </c>
      <c r="O26" s="266"/>
    </row>
    <row r="27" spans="1:15" ht="22.5" x14ac:dyDescent="0.2">
      <c r="A27" s="340"/>
      <c r="B27" s="339" t="s">
        <v>135</v>
      </c>
      <c r="C27" s="226" t="s">
        <v>170</v>
      </c>
      <c r="D27" s="38" t="s">
        <v>171</v>
      </c>
      <c r="E27" s="38" t="s">
        <v>172</v>
      </c>
      <c r="F27" s="38" t="s">
        <v>107</v>
      </c>
      <c r="G27" s="38"/>
      <c r="H27" s="157"/>
      <c r="I27" s="38">
        <f t="shared" si="2"/>
        <v>0</v>
      </c>
      <c r="J27" s="38">
        <v>2</v>
      </c>
      <c r="K27" s="38">
        <f t="shared" si="3"/>
        <v>2</v>
      </c>
      <c r="L27" s="221">
        <v>10</v>
      </c>
      <c r="M27" s="227">
        <f>+'[2]SUMINISTROS DE OFICINA'!$M$17</f>
        <v>1027.76</v>
      </c>
      <c r="N27" s="223">
        <f t="shared" si="0"/>
        <v>10277.6</v>
      </c>
      <c r="O27" s="266"/>
    </row>
    <row r="28" spans="1:15" ht="22.5" x14ac:dyDescent="0.2">
      <c r="A28" s="340"/>
      <c r="B28" s="339"/>
      <c r="C28" s="226" t="s">
        <v>54</v>
      </c>
      <c r="D28" s="38" t="s">
        <v>56</v>
      </c>
      <c r="E28" s="38" t="s">
        <v>55</v>
      </c>
      <c r="F28" s="38" t="s">
        <v>107</v>
      </c>
      <c r="G28" s="38"/>
      <c r="H28" s="157"/>
      <c r="I28" s="38">
        <f t="shared" si="2"/>
        <v>0</v>
      </c>
      <c r="J28" s="38">
        <v>2</v>
      </c>
      <c r="K28" s="38">
        <f t="shared" si="3"/>
        <v>2</v>
      </c>
      <c r="L28" s="221">
        <v>10</v>
      </c>
      <c r="M28" s="227">
        <f>+'[2]SUMINISTROS DE OFICINA'!$M$18</f>
        <v>2679.6</v>
      </c>
      <c r="N28" s="223">
        <f t="shared" si="0"/>
        <v>26796</v>
      </c>
      <c r="O28" s="266">
        <v>1</v>
      </c>
    </row>
    <row r="29" spans="1:15" ht="22.5" x14ac:dyDescent="0.2">
      <c r="A29" s="340"/>
      <c r="B29" s="339"/>
      <c r="C29" s="226" t="s">
        <v>267</v>
      </c>
      <c r="D29" s="38" t="s">
        <v>268</v>
      </c>
      <c r="E29" s="38" t="s">
        <v>269</v>
      </c>
      <c r="F29" s="38" t="s">
        <v>107</v>
      </c>
      <c r="G29" s="38"/>
      <c r="H29" s="157"/>
      <c r="I29" s="38">
        <f t="shared" si="2"/>
        <v>0</v>
      </c>
      <c r="J29" s="38">
        <v>2</v>
      </c>
      <c r="K29" s="38">
        <f t="shared" si="3"/>
        <v>2</v>
      </c>
      <c r="L29" s="221">
        <v>10</v>
      </c>
      <c r="M29" s="227">
        <f>+'[6]SUMINISTROS DE OFICINA'!$M$21</f>
        <v>4019.4</v>
      </c>
      <c r="N29" s="223">
        <f t="shared" si="0"/>
        <v>40194</v>
      </c>
      <c r="O29" s="266"/>
    </row>
    <row r="30" spans="1:15" x14ac:dyDescent="0.2">
      <c r="A30" s="340"/>
      <c r="B30" s="339"/>
      <c r="C30" s="226" t="s">
        <v>136</v>
      </c>
      <c r="D30" s="38" t="s">
        <v>112</v>
      </c>
      <c r="E30" s="38" t="s">
        <v>137</v>
      </c>
      <c r="F30" s="38" t="s">
        <v>22</v>
      </c>
      <c r="G30" s="38"/>
      <c r="H30" s="157"/>
      <c r="I30" s="38"/>
      <c r="J30" s="38"/>
      <c r="K30" s="38"/>
      <c r="L30" s="221">
        <v>7</v>
      </c>
      <c r="M30" s="227">
        <f>+'[2]SUMINISTROS DE OFICINA'!$M$19</f>
        <v>3126.2</v>
      </c>
      <c r="N30" s="223">
        <f t="shared" si="0"/>
        <v>21883.399999999998</v>
      </c>
      <c r="O30" s="266"/>
    </row>
    <row r="31" spans="1:15" ht="33.75" x14ac:dyDescent="0.2">
      <c r="A31" s="340"/>
      <c r="B31" s="339"/>
      <c r="C31" s="48" t="s">
        <v>270</v>
      </c>
      <c r="D31" s="38" t="s">
        <v>271</v>
      </c>
      <c r="E31" s="38" t="s">
        <v>272</v>
      </c>
      <c r="F31" s="38" t="s">
        <v>21</v>
      </c>
      <c r="G31" s="38">
        <v>100</v>
      </c>
      <c r="H31" s="38">
        <v>100</v>
      </c>
      <c r="I31" s="38">
        <f t="shared" ref="I31:I37" si="4">G31-H31</f>
        <v>0</v>
      </c>
      <c r="J31" s="39"/>
      <c r="K31" s="38">
        <f t="shared" ref="K31:K37" si="5">H31+J31</f>
        <v>100</v>
      </c>
      <c r="L31" s="225">
        <v>3</v>
      </c>
      <c r="M31" s="227">
        <f>+[1]PAPELERIA!$F$99</f>
        <v>112.66</v>
      </c>
      <c r="N31" s="223">
        <f t="shared" si="0"/>
        <v>337.98</v>
      </c>
      <c r="O31" s="266"/>
    </row>
    <row r="32" spans="1:15" ht="22.5" x14ac:dyDescent="0.2">
      <c r="A32" s="340"/>
      <c r="B32" s="339"/>
      <c r="C32" s="226" t="s">
        <v>123</v>
      </c>
      <c r="D32" s="38" t="s">
        <v>122</v>
      </c>
      <c r="E32" s="38" t="s">
        <v>124</v>
      </c>
      <c r="F32" s="38" t="s">
        <v>22</v>
      </c>
      <c r="G32" s="38">
        <v>100</v>
      </c>
      <c r="H32" s="38">
        <v>100</v>
      </c>
      <c r="I32" s="38">
        <f t="shared" si="4"/>
        <v>0</v>
      </c>
      <c r="J32" s="39"/>
      <c r="K32" s="38">
        <f t="shared" si="5"/>
        <v>100</v>
      </c>
      <c r="L32" s="225">
        <v>1</v>
      </c>
      <c r="M32" s="227">
        <f>+'[6]SUMINISTROS DE OFICINA'!$M$20</f>
        <v>75000</v>
      </c>
      <c r="N32" s="223">
        <f t="shared" si="0"/>
        <v>75000</v>
      </c>
      <c r="O32" s="266"/>
    </row>
    <row r="33" spans="1:15" ht="33.75" x14ac:dyDescent="0.2">
      <c r="A33" s="340"/>
      <c r="B33" s="339"/>
      <c r="C33" s="226" t="s">
        <v>61</v>
      </c>
      <c r="D33" s="38" t="s">
        <v>24</v>
      </c>
      <c r="E33" s="38" t="s">
        <v>60</v>
      </c>
      <c r="F33" s="38" t="s">
        <v>21</v>
      </c>
      <c r="G33" s="38">
        <v>5</v>
      </c>
      <c r="H33" s="38">
        <v>5</v>
      </c>
      <c r="I33" s="38">
        <f t="shared" si="4"/>
        <v>0</v>
      </c>
      <c r="J33" s="39"/>
      <c r="K33" s="38">
        <f t="shared" si="5"/>
        <v>5</v>
      </c>
      <c r="L33" s="225">
        <v>16</v>
      </c>
      <c r="M33" s="227">
        <f>+'[2]SUMINISTROS DE OFICINA'!$M$21</f>
        <v>1398.95</v>
      </c>
      <c r="N33" s="223">
        <f t="shared" si="0"/>
        <v>22383.200000000001</v>
      </c>
      <c r="O33" s="266"/>
    </row>
    <row r="34" spans="1:15" ht="22.5" x14ac:dyDescent="0.2">
      <c r="A34" s="340"/>
      <c r="B34" s="339"/>
      <c r="C34" s="226" t="s">
        <v>63</v>
      </c>
      <c r="D34" s="38" t="s">
        <v>39</v>
      </c>
      <c r="E34" s="38" t="s">
        <v>62</v>
      </c>
      <c r="F34" s="38" t="s">
        <v>21</v>
      </c>
      <c r="G34" s="38">
        <v>10</v>
      </c>
      <c r="H34" s="38">
        <v>10</v>
      </c>
      <c r="I34" s="38">
        <f t="shared" si="4"/>
        <v>0</v>
      </c>
      <c r="J34" s="39">
        <v>2</v>
      </c>
      <c r="K34" s="38">
        <f t="shared" si="5"/>
        <v>12</v>
      </c>
      <c r="L34" s="225">
        <v>20</v>
      </c>
      <c r="M34" s="227">
        <f>+'[2]SUMINISTROS DE OFICINA'!$M$22</f>
        <v>1339.8</v>
      </c>
      <c r="N34" s="223">
        <f t="shared" si="0"/>
        <v>26796</v>
      </c>
      <c r="O34" s="266"/>
    </row>
    <row r="35" spans="1:15" ht="33.75" x14ac:dyDescent="0.2">
      <c r="A35" s="340"/>
      <c r="B35" s="339"/>
      <c r="C35" s="226" t="s">
        <v>65</v>
      </c>
      <c r="D35" s="38" t="s">
        <v>25</v>
      </c>
      <c r="E35" s="38" t="s">
        <v>64</v>
      </c>
      <c r="F35" s="38" t="s">
        <v>21</v>
      </c>
      <c r="G35" s="38">
        <v>1</v>
      </c>
      <c r="H35" s="38">
        <v>1</v>
      </c>
      <c r="I35" s="38">
        <f t="shared" si="4"/>
        <v>0</v>
      </c>
      <c r="J35" s="39"/>
      <c r="K35" s="38">
        <f t="shared" si="5"/>
        <v>1</v>
      </c>
      <c r="L35" s="225">
        <v>5</v>
      </c>
      <c r="M35" s="227">
        <f>+'[2]SUMINISTROS DE OFICINA'!$M$23</f>
        <v>2818.79</v>
      </c>
      <c r="N35" s="223">
        <f t="shared" si="0"/>
        <v>14093.95</v>
      </c>
      <c r="O35" s="266"/>
    </row>
    <row r="36" spans="1:15" ht="33.75" x14ac:dyDescent="0.2">
      <c r="A36" s="340"/>
      <c r="B36" s="339"/>
      <c r="C36" s="226" t="s">
        <v>67</v>
      </c>
      <c r="D36" s="38" t="s">
        <v>26</v>
      </c>
      <c r="E36" s="38" t="s">
        <v>66</v>
      </c>
      <c r="F36" s="38" t="s">
        <v>21</v>
      </c>
      <c r="G36" s="38">
        <v>2</v>
      </c>
      <c r="H36" s="38">
        <v>2</v>
      </c>
      <c r="I36" s="38">
        <f t="shared" si="4"/>
        <v>0</v>
      </c>
      <c r="J36" s="39">
        <v>2</v>
      </c>
      <c r="K36" s="38">
        <f t="shared" si="5"/>
        <v>4</v>
      </c>
      <c r="L36" s="225">
        <v>10</v>
      </c>
      <c r="M36" s="227">
        <f>+'[2]SUMINISTROS DE OFICINA'!$M$24</f>
        <v>2233</v>
      </c>
      <c r="N36" s="223">
        <f t="shared" si="0"/>
        <v>22330</v>
      </c>
      <c r="O36" s="266"/>
    </row>
    <row r="37" spans="1:15" ht="33.75" x14ac:dyDescent="0.2">
      <c r="A37" s="340"/>
      <c r="B37" s="339"/>
      <c r="C37" s="226" t="s">
        <v>68</v>
      </c>
      <c r="D37" s="38" t="s">
        <v>70</v>
      </c>
      <c r="E37" s="38" t="s">
        <v>69</v>
      </c>
      <c r="F37" s="38" t="s">
        <v>23</v>
      </c>
      <c r="G37" s="38">
        <v>50</v>
      </c>
      <c r="H37" s="38">
        <v>47</v>
      </c>
      <c r="I37" s="38">
        <f t="shared" si="4"/>
        <v>3</v>
      </c>
      <c r="J37" s="39"/>
      <c r="K37" s="38">
        <f t="shared" si="5"/>
        <v>47</v>
      </c>
      <c r="L37" s="225">
        <v>20</v>
      </c>
      <c r="M37" s="227">
        <f>+'[2]SUMINISTROS DE OFICINA'!$M$25</f>
        <v>2379</v>
      </c>
      <c r="N37" s="223">
        <f t="shared" si="0"/>
        <v>47580</v>
      </c>
      <c r="O37" s="266">
        <v>12</v>
      </c>
    </row>
    <row r="38" spans="1:15" x14ac:dyDescent="0.2">
      <c r="A38" s="340"/>
      <c r="B38" s="339"/>
      <c r="C38" s="226" t="s">
        <v>154</v>
      </c>
      <c r="D38" s="38" t="s">
        <v>113</v>
      </c>
      <c r="E38" s="38" t="s">
        <v>138</v>
      </c>
      <c r="F38" s="38" t="s">
        <v>23</v>
      </c>
      <c r="G38" s="38"/>
      <c r="H38" s="38"/>
      <c r="I38" s="38"/>
      <c r="J38" s="39"/>
      <c r="K38" s="38"/>
      <c r="L38" s="225">
        <v>12</v>
      </c>
      <c r="M38" s="227">
        <f>+'[2]SUMINISTROS DE OFICINA'!$M$26</f>
        <v>2620.61</v>
      </c>
      <c r="N38" s="223">
        <f t="shared" si="0"/>
        <v>31447.32</v>
      </c>
      <c r="O38" s="266"/>
    </row>
    <row r="39" spans="1:15" ht="45" x14ac:dyDescent="0.2">
      <c r="A39" s="340"/>
      <c r="B39" s="339"/>
      <c r="C39" s="226" t="s">
        <v>71</v>
      </c>
      <c r="D39" s="38" t="s">
        <v>27</v>
      </c>
      <c r="E39" s="38" t="s">
        <v>72</v>
      </c>
      <c r="F39" s="38" t="s">
        <v>22</v>
      </c>
      <c r="G39" s="38">
        <v>15</v>
      </c>
      <c r="H39" s="38">
        <v>10</v>
      </c>
      <c r="I39" s="38">
        <f>G39-H39</f>
        <v>5</v>
      </c>
      <c r="J39" s="39">
        <v>5</v>
      </c>
      <c r="K39" s="38">
        <f>H39+J39</f>
        <v>15</v>
      </c>
      <c r="L39" s="225">
        <v>50</v>
      </c>
      <c r="M39" s="227">
        <f>+'[2]SUMINISTROS DE OFICINA'!$M$27</f>
        <v>625</v>
      </c>
      <c r="N39" s="223">
        <f t="shared" si="0"/>
        <v>31250</v>
      </c>
      <c r="O39" s="266">
        <v>12</v>
      </c>
    </row>
    <row r="40" spans="1:15" ht="24" x14ac:dyDescent="0.2">
      <c r="A40" s="340"/>
      <c r="B40" s="339"/>
      <c r="C40" s="226" t="s">
        <v>276</v>
      </c>
      <c r="D40" s="156" t="s">
        <v>277</v>
      </c>
      <c r="E40" s="38" t="s">
        <v>278</v>
      </c>
      <c r="F40" s="38" t="s">
        <v>22</v>
      </c>
      <c r="G40" s="38"/>
      <c r="H40" s="38"/>
      <c r="I40" s="38"/>
      <c r="J40" s="39"/>
      <c r="K40" s="38"/>
      <c r="L40" s="225">
        <v>3</v>
      </c>
      <c r="M40" s="227">
        <f>+'[5]SUMINISTROS DE OFICINA'!$M$39</f>
        <v>17904.599999999999</v>
      </c>
      <c r="N40" s="223">
        <f t="shared" si="0"/>
        <v>53713.799999999996</v>
      </c>
      <c r="O40" s="266"/>
    </row>
    <row r="41" spans="1:15" ht="22.5" x14ac:dyDescent="0.2">
      <c r="A41" s="340"/>
      <c r="B41" s="339"/>
      <c r="C41" s="226" t="s">
        <v>139</v>
      </c>
      <c r="D41" s="156" t="s">
        <v>106</v>
      </c>
      <c r="E41" s="38" t="s">
        <v>140</v>
      </c>
      <c r="F41" s="38" t="s">
        <v>114</v>
      </c>
      <c r="G41" s="38"/>
      <c r="H41" s="38"/>
      <c r="I41" s="38"/>
      <c r="J41" s="39"/>
      <c r="K41" s="38"/>
      <c r="L41" s="225">
        <v>10</v>
      </c>
      <c r="M41" s="227">
        <f>+'[2]SUMINISTROS DE OFICINA'!$M$28</f>
        <v>717.79</v>
      </c>
      <c r="N41" s="223">
        <f t="shared" si="0"/>
        <v>7177.9</v>
      </c>
      <c r="O41" s="266"/>
    </row>
    <row r="42" spans="1:15" ht="45" x14ac:dyDescent="0.2">
      <c r="A42" s="340"/>
      <c r="B42" s="339"/>
      <c r="C42" s="226" t="s">
        <v>279</v>
      </c>
      <c r="D42" s="156" t="s">
        <v>280</v>
      </c>
      <c r="E42" s="38" t="s">
        <v>281</v>
      </c>
      <c r="F42" s="38" t="s">
        <v>22</v>
      </c>
      <c r="G42" s="38"/>
      <c r="H42" s="38"/>
      <c r="I42" s="38"/>
      <c r="J42" s="39"/>
      <c r="K42" s="38"/>
      <c r="L42" s="225">
        <v>10</v>
      </c>
      <c r="M42" s="227">
        <f>+'[5]SUMINISTROS DE OFICINA'!$M$40</f>
        <v>2430.9699999999998</v>
      </c>
      <c r="N42" s="223">
        <f t="shared" si="0"/>
        <v>24309.699999999997</v>
      </c>
      <c r="O42" s="266"/>
    </row>
    <row r="43" spans="1:15" ht="56.25" x14ac:dyDescent="0.2">
      <c r="A43" s="340"/>
      <c r="B43" s="339"/>
      <c r="C43" s="226" t="s">
        <v>282</v>
      </c>
      <c r="D43" s="156" t="s">
        <v>283</v>
      </c>
      <c r="E43" s="38" t="s">
        <v>284</v>
      </c>
      <c r="F43" s="38" t="s">
        <v>22</v>
      </c>
      <c r="G43" s="38"/>
      <c r="H43" s="38"/>
      <c r="I43" s="38"/>
      <c r="J43" s="39"/>
      <c r="K43" s="38"/>
      <c r="L43" s="225">
        <v>12</v>
      </c>
      <c r="M43" s="227">
        <f>+'[5]SUMINISTROS DE OFICINA'!$M$41</f>
        <v>1286.49</v>
      </c>
      <c r="N43" s="223">
        <f t="shared" si="0"/>
        <v>15437.880000000001</v>
      </c>
      <c r="O43" s="266"/>
    </row>
    <row r="44" spans="1:15" ht="67.5" x14ac:dyDescent="0.2">
      <c r="A44" s="340"/>
      <c r="B44" s="339"/>
      <c r="C44" s="226" t="s">
        <v>73</v>
      </c>
      <c r="D44" s="38" t="s">
        <v>74</v>
      </c>
      <c r="E44" s="38" t="s">
        <v>76</v>
      </c>
      <c r="F44" s="38" t="s">
        <v>23</v>
      </c>
      <c r="G44" s="38"/>
      <c r="H44" s="157"/>
      <c r="I44" s="38">
        <f>G44-H44</f>
        <v>0</v>
      </c>
      <c r="J44" s="38">
        <v>2</v>
      </c>
      <c r="K44" s="38">
        <f>H44+J44</f>
        <v>2</v>
      </c>
      <c r="L44" s="221">
        <v>20</v>
      </c>
      <c r="M44" s="227">
        <f>+'[5]SUMINISTROS DE OFICINA'!$M$44</f>
        <v>2003.32</v>
      </c>
      <c r="N44" s="223">
        <f t="shared" si="0"/>
        <v>40066.400000000001</v>
      </c>
      <c r="O44" s="266"/>
    </row>
    <row r="45" spans="1:15" ht="67.5" x14ac:dyDescent="0.2">
      <c r="A45" s="340"/>
      <c r="B45" s="339"/>
      <c r="C45" s="226" t="s">
        <v>77</v>
      </c>
      <c r="D45" s="38" t="s">
        <v>75</v>
      </c>
      <c r="E45" s="38" t="s">
        <v>81</v>
      </c>
      <c r="F45" s="38" t="s">
        <v>23</v>
      </c>
      <c r="G45" s="38"/>
      <c r="H45" s="157"/>
      <c r="I45" s="38">
        <f>G45-H45</f>
        <v>0</v>
      </c>
      <c r="J45" s="38">
        <v>2</v>
      </c>
      <c r="K45" s="38">
        <f>H45+J45</f>
        <v>2</v>
      </c>
      <c r="L45" s="221">
        <v>10</v>
      </c>
      <c r="M45" s="227">
        <f>+'[5]SUMINISTROS DE OFICINA'!$M$45</f>
        <v>3155.2</v>
      </c>
      <c r="N45" s="223">
        <f t="shared" si="0"/>
        <v>31552</v>
      </c>
      <c r="O45" s="266">
        <v>5</v>
      </c>
    </row>
    <row r="46" spans="1:15" ht="67.5" x14ac:dyDescent="0.2">
      <c r="A46" s="340" t="s">
        <v>10</v>
      </c>
      <c r="B46" s="342" t="s">
        <v>12</v>
      </c>
      <c r="C46" s="226" t="s">
        <v>78</v>
      </c>
      <c r="D46" s="38" t="s">
        <v>79</v>
      </c>
      <c r="E46" s="38" t="s">
        <v>80</v>
      </c>
      <c r="F46" s="38" t="s">
        <v>23</v>
      </c>
      <c r="G46" s="38">
        <v>20</v>
      </c>
      <c r="H46" s="38">
        <v>10</v>
      </c>
      <c r="I46" s="38">
        <f>G46-H46</f>
        <v>10</v>
      </c>
      <c r="J46" s="39">
        <v>2</v>
      </c>
      <c r="K46" s="38">
        <f>H46+J46</f>
        <v>12</v>
      </c>
      <c r="L46" s="225">
        <v>30</v>
      </c>
      <c r="M46" s="227">
        <f>+'[5]SUMINISTROS DE OFICINA'!$M$46</f>
        <v>2610</v>
      </c>
      <c r="N46" s="223">
        <f t="shared" si="0"/>
        <v>78300</v>
      </c>
      <c r="O46" s="266"/>
    </row>
    <row r="47" spans="1:15" ht="22.5" x14ac:dyDescent="0.2">
      <c r="A47" s="340"/>
      <c r="B47" s="343"/>
      <c r="C47" s="226" t="s">
        <v>82</v>
      </c>
      <c r="D47" s="38" t="s">
        <v>84</v>
      </c>
      <c r="E47" s="38" t="s">
        <v>83</v>
      </c>
      <c r="F47" s="38" t="s">
        <v>28</v>
      </c>
      <c r="G47" s="38">
        <v>30</v>
      </c>
      <c r="H47" s="38">
        <v>13</v>
      </c>
      <c r="I47" s="38">
        <f>G47-H47</f>
        <v>17</v>
      </c>
      <c r="J47" s="39">
        <v>10</v>
      </c>
      <c r="K47" s="38">
        <f>H47+J47</f>
        <v>23</v>
      </c>
      <c r="L47" s="225">
        <v>150</v>
      </c>
      <c r="M47" s="227">
        <f>+'[5]SUMINISTROS DE OFICINA'!$M$47</f>
        <v>10699.84</v>
      </c>
      <c r="N47" s="223">
        <f t="shared" si="0"/>
        <v>1604976</v>
      </c>
      <c r="O47" s="266"/>
    </row>
    <row r="48" spans="1:15" ht="22.5" x14ac:dyDescent="0.2">
      <c r="A48" s="340"/>
      <c r="B48" s="343"/>
      <c r="C48" s="226" t="s">
        <v>87</v>
      </c>
      <c r="D48" s="38" t="s">
        <v>86</v>
      </c>
      <c r="E48" s="38" t="s">
        <v>85</v>
      </c>
      <c r="F48" s="38" t="s">
        <v>28</v>
      </c>
      <c r="G48" s="38">
        <v>15</v>
      </c>
      <c r="H48" s="38">
        <v>8</v>
      </c>
      <c r="I48" s="38">
        <f>G48-H48</f>
        <v>7</v>
      </c>
      <c r="J48" s="39">
        <v>5</v>
      </c>
      <c r="K48" s="38">
        <f>H48+J48</f>
        <v>13</v>
      </c>
      <c r="L48" s="225">
        <v>80</v>
      </c>
      <c r="M48" s="227">
        <f>+'[5]SUMINISTROS DE OFICINA'!$M$48</f>
        <v>12699.68</v>
      </c>
      <c r="N48" s="223">
        <f t="shared" si="0"/>
        <v>1015974.4</v>
      </c>
      <c r="O48" s="266"/>
    </row>
    <row r="49" spans="1:15" ht="33.75" x14ac:dyDescent="0.2">
      <c r="A49" s="340"/>
      <c r="B49" s="343"/>
      <c r="C49" s="226" t="s">
        <v>173</v>
      </c>
      <c r="D49" s="38" t="s">
        <v>156</v>
      </c>
      <c r="E49" s="38" t="s">
        <v>174</v>
      </c>
      <c r="F49" s="38" t="s">
        <v>107</v>
      </c>
      <c r="G49" s="38"/>
      <c r="H49" s="38"/>
      <c r="I49" s="38"/>
      <c r="J49" s="39"/>
      <c r="K49" s="38"/>
      <c r="L49" s="225">
        <v>12</v>
      </c>
      <c r="M49" s="227">
        <f>+'[5]SUMINISTROS DE OFICINA'!$M$49</f>
        <v>3122.77</v>
      </c>
      <c r="N49" s="223">
        <f t="shared" si="0"/>
        <v>37473.24</v>
      </c>
      <c r="O49" s="266"/>
    </row>
    <row r="50" spans="1:15" ht="22.5" x14ac:dyDescent="0.2">
      <c r="A50" s="340"/>
      <c r="B50" s="343"/>
      <c r="C50" s="226" t="s">
        <v>91</v>
      </c>
      <c r="D50" s="38" t="s">
        <v>29</v>
      </c>
      <c r="E50" s="38" t="s">
        <v>92</v>
      </c>
      <c r="F50" s="38" t="s">
        <v>30</v>
      </c>
      <c r="G50" s="38">
        <v>5</v>
      </c>
      <c r="H50" s="38">
        <v>3</v>
      </c>
      <c r="I50" s="38">
        <f>G50-H50</f>
        <v>2</v>
      </c>
      <c r="J50" s="39">
        <v>2</v>
      </c>
      <c r="K50" s="38">
        <f>H50+J50</f>
        <v>5</v>
      </c>
      <c r="L50" s="225">
        <v>15</v>
      </c>
      <c r="M50" s="227">
        <f>+'[5]SUMINISTROS DE OFICINA'!$M$50</f>
        <v>2233</v>
      </c>
      <c r="N50" s="223">
        <f t="shared" si="0"/>
        <v>33495</v>
      </c>
      <c r="O50" s="266">
        <v>2</v>
      </c>
    </row>
    <row r="51" spans="1:15" ht="22.5" x14ac:dyDescent="0.2">
      <c r="A51" s="340"/>
      <c r="B51" s="343"/>
      <c r="C51" s="226" t="s">
        <v>176</v>
      </c>
      <c r="D51" s="38" t="s">
        <v>175</v>
      </c>
      <c r="E51" s="38" t="s">
        <v>177</v>
      </c>
      <c r="F51" s="38" t="s">
        <v>111</v>
      </c>
      <c r="G51" s="38"/>
      <c r="H51" s="38"/>
      <c r="I51" s="38"/>
      <c r="J51" s="39"/>
      <c r="K51" s="38"/>
      <c r="L51" s="225">
        <v>10</v>
      </c>
      <c r="M51" s="227">
        <f>+'[2]SUMINISTROS DE OFICINA'!$M$36</f>
        <v>1533.52</v>
      </c>
      <c r="N51" s="223">
        <f t="shared" si="0"/>
        <v>15335.2</v>
      </c>
      <c r="O51" s="266"/>
    </row>
    <row r="52" spans="1:15" ht="45" x14ac:dyDescent="0.2">
      <c r="A52" s="340"/>
      <c r="B52" s="343"/>
      <c r="C52" s="226" t="s">
        <v>141</v>
      </c>
      <c r="D52" s="156" t="s">
        <v>109</v>
      </c>
      <c r="E52" s="38" t="s">
        <v>142</v>
      </c>
      <c r="F52" s="38" t="s">
        <v>23</v>
      </c>
      <c r="G52" s="38"/>
      <c r="H52" s="38"/>
      <c r="I52" s="38"/>
      <c r="J52" s="39"/>
      <c r="K52" s="38"/>
      <c r="L52" s="225">
        <v>8</v>
      </c>
      <c r="M52" s="227">
        <f>+'[2]SUMINISTROS DE OFICINA'!$M$37</f>
        <v>3126.2</v>
      </c>
      <c r="N52" s="223">
        <f t="shared" si="0"/>
        <v>25009.599999999999</v>
      </c>
      <c r="O52" s="266"/>
    </row>
    <row r="53" spans="1:15" ht="33.75" x14ac:dyDescent="0.2">
      <c r="A53" s="340"/>
      <c r="B53" s="343"/>
      <c r="C53" s="226" t="s">
        <v>287</v>
      </c>
      <c r="D53" s="156" t="s">
        <v>355</v>
      </c>
      <c r="E53" s="38" t="s">
        <v>288</v>
      </c>
      <c r="F53" s="38" t="s">
        <v>23</v>
      </c>
      <c r="G53" s="38"/>
      <c r="H53" s="38"/>
      <c r="I53" s="38"/>
      <c r="J53" s="39"/>
      <c r="K53" s="38"/>
      <c r="L53" s="225">
        <v>7</v>
      </c>
      <c r="M53" s="227">
        <f>+[1]PAPELERIA!$F$194</f>
        <v>1160</v>
      </c>
      <c r="N53" s="223">
        <f t="shared" si="0"/>
        <v>8120</v>
      </c>
      <c r="O53" s="266"/>
    </row>
    <row r="54" spans="1:15" ht="45" x14ac:dyDescent="0.2">
      <c r="A54" s="340"/>
      <c r="B54" s="343"/>
      <c r="C54" s="226" t="s">
        <v>289</v>
      </c>
      <c r="D54" s="156" t="s">
        <v>290</v>
      </c>
      <c r="E54" s="38" t="s">
        <v>291</v>
      </c>
      <c r="F54" s="38" t="s">
        <v>22</v>
      </c>
      <c r="G54" s="38"/>
      <c r="H54" s="38"/>
      <c r="I54" s="38"/>
      <c r="J54" s="39"/>
      <c r="K54" s="38"/>
      <c r="L54" s="225">
        <v>3</v>
      </c>
      <c r="M54" s="227">
        <f>+[1]PAPELERIA!$F$195</f>
        <v>406</v>
      </c>
      <c r="N54" s="223">
        <f t="shared" si="0"/>
        <v>1218</v>
      </c>
      <c r="O54" s="266"/>
    </row>
    <row r="55" spans="1:15" ht="45" x14ac:dyDescent="0.2">
      <c r="A55" s="340"/>
      <c r="B55" s="343"/>
      <c r="C55" s="226" t="s">
        <v>292</v>
      </c>
      <c r="D55" s="156" t="s">
        <v>293</v>
      </c>
      <c r="E55" s="38" t="s">
        <v>294</v>
      </c>
      <c r="F55" s="38" t="s">
        <v>22</v>
      </c>
      <c r="G55" s="38"/>
      <c r="H55" s="38"/>
      <c r="I55" s="38"/>
      <c r="J55" s="39"/>
      <c r="K55" s="38"/>
      <c r="L55" s="225">
        <v>2</v>
      </c>
      <c r="M55" s="227">
        <f>+[1]PAPELERIA!$F$196</f>
        <v>2355.56</v>
      </c>
      <c r="N55" s="223">
        <f t="shared" si="0"/>
        <v>4711.12</v>
      </c>
      <c r="O55" s="266"/>
    </row>
    <row r="56" spans="1:15" ht="45" x14ac:dyDescent="0.2">
      <c r="A56" s="340"/>
      <c r="B56" s="343"/>
      <c r="C56" s="226" t="s">
        <v>93</v>
      </c>
      <c r="D56" s="38" t="s">
        <v>31</v>
      </c>
      <c r="E56" s="38" t="s">
        <v>94</v>
      </c>
      <c r="F56" s="38" t="s">
        <v>22</v>
      </c>
      <c r="G56" s="38">
        <v>20</v>
      </c>
      <c r="H56" s="38">
        <v>20</v>
      </c>
      <c r="I56" s="38">
        <f>G56-H56</f>
        <v>0</v>
      </c>
      <c r="J56" s="39">
        <v>10</v>
      </c>
      <c r="K56" s="38">
        <f>H56+J56</f>
        <v>30</v>
      </c>
      <c r="L56" s="225">
        <v>50</v>
      </c>
      <c r="M56" s="227">
        <f>+'[2]SUMINISTROS DE OFICINA'!$M$38</f>
        <v>896.53</v>
      </c>
      <c r="N56" s="223">
        <f t="shared" si="0"/>
        <v>44826.5</v>
      </c>
      <c r="O56" s="266"/>
    </row>
    <row r="57" spans="1:15" ht="36" x14ac:dyDescent="0.2">
      <c r="A57" s="340"/>
      <c r="B57" s="343"/>
      <c r="C57" s="226" t="s">
        <v>143</v>
      </c>
      <c r="D57" s="156" t="s">
        <v>145</v>
      </c>
      <c r="E57" s="38" t="s">
        <v>144</v>
      </c>
      <c r="F57" s="38" t="s">
        <v>21</v>
      </c>
      <c r="G57" s="38"/>
      <c r="H57" s="38"/>
      <c r="I57" s="38"/>
      <c r="J57" s="39"/>
      <c r="K57" s="38"/>
      <c r="L57" s="225">
        <v>1</v>
      </c>
      <c r="M57" s="227">
        <f>+'[2]SUMINISTROS DE OFICINA'!$M$39</f>
        <v>98854.59</v>
      </c>
      <c r="N57" s="223">
        <f t="shared" si="0"/>
        <v>98854.59</v>
      </c>
      <c r="O57" s="266"/>
    </row>
    <row r="58" spans="1:15" s="50" customFormat="1" ht="31.5" customHeight="1" x14ac:dyDescent="0.2">
      <c r="A58" s="340"/>
      <c r="B58" s="343"/>
      <c r="C58" s="48" t="s">
        <v>11</v>
      </c>
      <c r="D58" s="45" t="s">
        <v>98</v>
      </c>
      <c r="E58" s="45" t="s">
        <v>97</v>
      </c>
      <c r="F58" s="45" t="s">
        <v>295</v>
      </c>
      <c r="G58" s="48"/>
      <c r="H58" s="48"/>
      <c r="I58" s="45">
        <f>G58-H58</f>
        <v>0</v>
      </c>
      <c r="J58" s="49"/>
      <c r="K58" s="45">
        <f>H58+J58</f>
        <v>0</v>
      </c>
      <c r="L58" s="228">
        <v>500</v>
      </c>
      <c r="M58" s="229">
        <f>+'[2]SUMINISTROS DE OFICINA'!$M$40</f>
        <v>2679.6</v>
      </c>
      <c r="N58" s="223">
        <f t="shared" si="0"/>
        <v>1339800</v>
      </c>
      <c r="O58" s="267">
        <v>50</v>
      </c>
    </row>
    <row r="59" spans="1:15" s="50" customFormat="1" ht="31.5" customHeight="1" x14ac:dyDescent="0.2">
      <c r="A59" s="340"/>
      <c r="B59" s="343"/>
      <c r="C59" s="48" t="s">
        <v>146</v>
      </c>
      <c r="D59" s="45" t="s">
        <v>116</v>
      </c>
      <c r="E59" s="45" t="s">
        <v>147</v>
      </c>
      <c r="F59" s="45" t="s">
        <v>111</v>
      </c>
      <c r="G59" s="48"/>
      <c r="H59" s="48"/>
      <c r="I59" s="45"/>
      <c r="J59" s="49"/>
      <c r="K59" s="45"/>
      <c r="L59" s="228">
        <v>5</v>
      </c>
      <c r="M59" s="229">
        <f>+'[2]SUMINISTROS DE OFICINA'!$M$41</f>
        <v>1429.12</v>
      </c>
      <c r="N59" s="223">
        <f t="shared" si="0"/>
        <v>7145.5999999999995</v>
      </c>
      <c r="O59" s="267">
        <v>2</v>
      </c>
    </row>
    <row r="60" spans="1:15" s="50" customFormat="1" ht="22.5" x14ac:dyDescent="0.2">
      <c r="A60" s="340"/>
      <c r="B60" s="343"/>
      <c r="C60" s="48" t="s">
        <v>356</v>
      </c>
      <c r="D60" s="45" t="s">
        <v>358</v>
      </c>
      <c r="E60" s="45" t="s">
        <v>357</v>
      </c>
      <c r="F60" s="45" t="s">
        <v>22</v>
      </c>
      <c r="G60" s="48"/>
      <c r="H60" s="48"/>
      <c r="I60" s="45"/>
      <c r="J60" s="49"/>
      <c r="K60" s="45"/>
      <c r="L60" s="228">
        <v>15</v>
      </c>
      <c r="M60" s="229">
        <v>220745</v>
      </c>
      <c r="N60" s="223">
        <f t="shared" si="0"/>
        <v>3311175</v>
      </c>
      <c r="O60" s="267"/>
    </row>
    <row r="61" spans="1:15" s="50" customFormat="1" ht="22.5" x14ac:dyDescent="0.2">
      <c r="A61" s="340"/>
      <c r="B61" s="343"/>
      <c r="C61" s="48" t="s">
        <v>356</v>
      </c>
      <c r="D61" s="45" t="s">
        <v>359</v>
      </c>
      <c r="E61" s="45" t="s">
        <v>357</v>
      </c>
      <c r="F61" s="45" t="s">
        <v>22</v>
      </c>
      <c r="G61" s="48"/>
      <c r="H61" s="48"/>
      <c r="I61" s="45"/>
      <c r="J61" s="49"/>
      <c r="K61" s="45"/>
      <c r="L61" s="228">
        <v>15</v>
      </c>
      <c r="M61" s="229">
        <v>268888</v>
      </c>
      <c r="N61" s="223">
        <f t="shared" si="0"/>
        <v>4033320</v>
      </c>
      <c r="O61" s="267"/>
    </row>
    <row r="62" spans="1:15" s="50" customFormat="1" ht="22.5" x14ac:dyDescent="0.2">
      <c r="A62" s="340"/>
      <c r="B62" s="343"/>
      <c r="C62" s="48" t="s">
        <v>356</v>
      </c>
      <c r="D62" s="45" t="s">
        <v>360</v>
      </c>
      <c r="E62" s="45" t="s">
        <v>357</v>
      </c>
      <c r="F62" s="45" t="s">
        <v>22</v>
      </c>
      <c r="G62" s="48"/>
      <c r="H62" s="48"/>
      <c r="I62" s="45"/>
      <c r="J62" s="49"/>
      <c r="K62" s="45"/>
      <c r="L62" s="228">
        <v>15</v>
      </c>
      <c r="M62" s="229">
        <v>268888</v>
      </c>
      <c r="N62" s="223">
        <f t="shared" si="0"/>
        <v>4033320</v>
      </c>
      <c r="O62" s="267"/>
    </row>
    <row r="63" spans="1:15" s="50" customFormat="1" ht="22.5" x14ac:dyDescent="0.2">
      <c r="A63" s="340"/>
      <c r="B63" s="343"/>
      <c r="C63" s="48" t="s">
        <v>356</v>
      </c>
      <c r="D63" s="45" t="s">
        <v>361</v>
      </c>
      <c r="E63" s="45" t="s">
        <v>357</v>
      </c>
      <c r="F63" s="45" t="s">
        <v>22</v>
      </c>
      <c r="G63" s="48"/>
      <c r="H63" s="48"/>
      <c r="I63" s="45"/>
      <c r="J63" s="49"/>
      <c r="K63" s="45"/>
      <c r="L63" s="228">
        <v>15</v>
      </c>
      <c r="M63" s="229">
        <v>269004</v>
      </c>
      <c r="N63" s="223">
        <f t="shared" si="0"/>
        <v>4035060</v>
      </c>
      <c r="O63" s="267"/>
    </row>
    <row r="64" spans="1:15" s="50" customFormat="1" ht="22.5" x14ac:dyDescent="0.2">
      <c r="A64" s="340"/>
      <c r="B64" s="344"/>
      <c r="C64" s="48" t="s">
        <v>356</v>
      </c>
      <c r="D64" s="45" t="s">
        <v>362</v>
      </c>
      <c r="E64" s="45" t="s">
        <v>357</v>
      </c>
      <c r="F64" s="45" t="s">
        <v>22</v>
      </c>
      <c r="G64" s="48"/>
      <c r="H64" s="48"/>
      <c r="I64" s="45"/>
      <c r="J64" s="49"/>
      <c r="K64" s="45"/>
      <c r="L64" s="228">
        <v>15</v>
      </c>
      <c r="M64" s="229">
        <v>268888</v>
      </c>
      <c r="N64" s="223">
        <f t="shared" si="0"/>
        <v>4033320</v>
      </c>
      <c r="O64" s="267"/>
    </row>
    <row r="65" spans="1:22" ht="56.25" x14ac:dyDescent="0.2">
      <c r="A65" s="340"/>
      <c r="B65" s="339" t="s">
        <v>103</v>
      </c>
      <c r="C65" s="226" t="s">
        <v>148</v>
      </c>
      <c r="D65" s="38" t="s">
        <v>110</v>
      </c>
      <c r="E65" s="38" t="s">
        <v>149</v>
      </c>
      <c r="F65" s="38" t="s">
        <v>22</v>
      </c>
      <c r="G65" s="230">
        <v>20</v>
      </c>
      <c r="H65" s="230">
        <v>20</v>
      </c>
      <c r="I65" s="38">
        <f>G65-H65</f>
        <v>0</v>
      </c>
      <c r="J65" s="231"/>
      <c r="K65" s="38">
        <f>H65+J65</f>
        <v>20</v>
      </c>
      <c r="L65" s="225">
        <v>1800</v>
      </c>
      <c r="M65" s="227">
        <f>+'[2]SUMINISTROS DE OFICINA'!$M$42</f>
        <v>178.64</v>
      </c>
      <c r="N65" s="223">
        <f t="shared" si="0"/>
        <v>321552</v>
      </c>
      <c r="O65" s="266">
        <v>24</v>
      </c>
    </row>
    <row r="66" spans="1:22" ht="56.25" x14ac:dyDescent="0.2">
      <c r="A66" s="340"/>
      <c r="B66" s="339"/>
      <c r="C66" s="226" t="s">
        <v>150</v>
      </c>
      <c r="D66" s="38" t="s">
        <v>33</v>
      </c>
      <c r="E66" s="38" t="s">
        <v>151</v>
      </c>
      <c r="F66" s="38" t="s">
        <v>22</v>
      </c>
      <c r="G66" s="230">
        <v>20</v>
      </c>
      <c r="H66" s="230">
        <v>20</v>
      </c>
      <c r="I66" s="38">
        <f>G66-H66</f>
        <v>0</v>
      </c>
      <c r="J66" s="231"/>
      <c r="K66" s="38">
        <f>H66+J66</f>
        <v>20</v>
      </c>
      <c r="L66" s="225">
        <v>1900</v>
      </c>
      <c r="M66" s="227">
        <f>+'[2]SUMINISTROS DE OFICINA'!$M$43</f>
        <v>178.64</v>
      </c>
      <c r="N66" s="223">
        <f t="shared" si="0"/>
        <v>339416</v>
      </c>
      <c r="O66" s="266">
        <v>12</v>
      </c>
    </row>
    <row r="67" spans="1:22" ht="57" thickBot="1" x14ac:dyDescent="0.25">
      <c r="A67" s="341"/>
      <c r="B67" s="348"/>
      <c r="C67" s="232" t="s">
        <v>152</v>
      </c>
      <c r="D67" s="92" t="s">
        <v>115</v>
      </c>
      <c r="E67" s="92" t="s">
        <v>153</v>
      </c>
      <c r="F67" s="92" t="s">
        <v>22</v>
      </c>
      <c r="G67" s="233">
        <v>20</v>
      </c>
      <c r="H67" s="233">
        <v>20</v>
      </c>
      <c r="I67" s="92">
        <f>G67-H67</f>
        <v>0</v>
      </c>
      <c r="J67" s="234"/>
      <c r="K67" s="92">
        <f>H67+J67</f>
        <v>20</v>
      </c>
      <c r="L67" s="235">
        <v>2500</v>
      </c>
      <c r="M67" s="236">
        <f>+'[2]SUMINISTROS DE OFICINA'!$M$44</f>
        <v>106.72</v>
      </c>
      <c r="N67" s="237">
        <f t="shared" si="0"/>
        <v>266800</v>
      </c>
      <c r="O67" s="268">
        <v>12</v>
      </c>
    </row>
    <row r="68" spans="1:22" ht="24" customHeight="1" thickTop="1" thickBot="1" x14ac:dyDescent="0.25">
      <c r="A68" s="345" t="s">
        <v>0</v>
      </c>
      <c r="B68" s="346"/>
      <c r="C68" s="346"/>
      <c r="D68" s="346"/>
      <c r="E68" s="346"/>
      <c r="F68" s="347"/>
      <c r="G68" s="171">
        <f>SUM(G12:G59)</f>
        <v>1255</v>
      </c>
      <c r="H68" s="171"/>
      <c r="I68" s="171"/>
      <c r="J68" s="171"/>
      <c r="K68" s="171"/>
      <c r="L68" s="172">
        <f>SUM(L12:L67)</f>
        <v>7681</v>
      </c>
      <c r="M68" s="208">
        <f>SUM(M12:M67)</f>
        <v>1585451.2799999998</v>
      </c>
      <c r="N68" s="208">
        <f>SUM(N12:N67)</f>
        <v>25575886.5</v>
      </c>
    </row>
    <row r="69" spans="1:22" ht="15.75" thickTop="1" x14ac:dyDescent="0.2">
      <c r="F69"/>
      <c r="G69"/>
      <c r="H69"/>
      <c r="I69"/>
      <c r="J69"/>
      <c r="K69"/>
      <c r="L69" s="43"/>
      <c r="M69"/>
      <c r="N69"/>
      <c r="O69"/>
      <c r="P69"/>
      <c r="Q69"/>
      <c r="R69"/>
      <c r="S69"/>
      <c r="T69"/>
      <c r="U69"/>
      <c r="V69"/>
    </row>
  </sheetData>
  <mergeCells count="11">
    <mergeCell ref="A68:F68"/>
    <mergeCell ref="A1:B3"/>
    <mergeCell ref="B65:B67"/>
    <mergeCell ref="A12:A45"/>
    <mergeCell ref="B27:B29"/>
    <mergeCell ref="B12:B26"/>
    <mergeCell ref="D5:E5"/>
    <mergeCell ref="B30:B45"/>
    <mergeCell ref="A46:A67"/>
    <mergeCell ref="B46:B64"/>
    <mergeCell ref="C1:L1"/>
  </mergeCells>
  <phoneticPr fontId="32" type="noConversion"/>
  <printOptions horizontalCentered="1"/>
  <pageMargins left="0.78740157480314965" right="0.78740157480314965" top="0.78740157480314965" bottom="0.39370078740157483" header="0.78740157480314965" footer="0.27559055118110237"/>
  <pageSetup scale="50" orientation="portrait" cellComments="asDisplayed"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F25"/>
  <sheetViews>
    <sheetView topLeftCell="A19" zoomScaleNormal="100" workbookViewId="0">
      <selection activeCell="N29" sqref="N29"/>
    </sheetView>
  </sheetViews>
  <sheetFormatPr baseColWidth="10" defaultColWidth="7.5703125" defaultRowHeight="15" x14ac:dyDescent="0.2"/>
  <cols>
    <col min="1" max="1" width="7.5703125" style="2"/>
    <col min="2" max="2" width="20.42578125" style="2" customWidth="1"/>
    <col min="3" max="3" width="12.85546875" style="2" bestFit="1" customWidth="1"/>
    <col min="4" max="4" width="26.28515625" style="2" customWidth="1"/>
    <col min="5" max="5" width="28.7109375" style="2" customWidth="1"/>
    <col min="6" max="6" width="10.5703125" style="2" customWidth="1"/>
    <col min="7" max="7" width="13.7109375" style="2" hidden="1" customWidth="1"/>
    <col min="8" max="8" width="15.28515625" style="2" hidden="1" customWidth="1"/>
    <col min="9" max="9" width="8.85546875" style="2" hidden="1" customWidth="1"/>
    <col min="10" max="10" width="12.42578125" style="2" hidden="1" customWidth="1"/>
    <col min="11" max="11" width="7.28515625" style="2" hidden="1" customWidth="1"/>
    <col min="12" max="12" width="12.42578125" style="42" customWidth="1"/>
    <col min="13" max="14" width="15.42578125" style="2" customWidth="1"/>
    <col min="15" max="16384" width="7.5703125" style="2"/>
  </cols>
  <sheetData>
    <row r="1" spans="1:14" ht="33.75" customHeight="1" x14ac:dyDescent="0.2">
      <c r="A1" s="274"/>
      <c r="B1" s="274"/>
      <c r="C1" s="281" t="s">
        <v>216</v>
      </c>
      <c r="D1" s="281"/>
      <c r="E1" s="281"/>
      <c r="F1" s="281"/>
      <c r="G1" s="281"/>
      <c r="H1" s="281"/>
      <c r="I1" s="281"/>
      <c r="J1" s="281"/>
      <c r="K1" s="281"/>
    </row>
    <row r="2" spans="1:14" ht="12.75" customHeight="1" x14ac:dyDescent="0.2">
      <c r="A2" s="274"/>
      <c r="B2" s="274"/>
      <c r="C2" s="3"/>
      <c r="D2" s="3"/>
      <c r="E2" s="3"/>
      <c r="H2" s="3"/>
    </row>
    <row r="3" spans="1:14" ht="20.25" customHeight="1" x14ac:dyDescent="0.2">
      <c r="A3" s="274"/>
      <c r="B3" s="274"/>
    </row>
    <row r="4" spans="1:14" ht="20.25" customHeight="1" x14ac:dyDescent="0.2">
      <c r="A4" s="33"/>
      <c r="B4" s="33"/>
    </row>
    <row r="5" spans="1:14" ht="12.75" customHeight="1" thickBot="1" x14ac:dyDescent="0.25">
      <c r="C5" s="3" t="s">
        <v>2</v>
      </c>
      <c r="D5" s="286" t="s">
        <v>331</v>
      </c>
      <c r="E5" s="286"/>
      <c r="F5" s="44"/>
      <c r="H5" s="32">
        <v>2011</v>
      </c>
    </row>
    <row r="6" spans="1:14" customFormat="1" ht="12.75" customHeight="1" thickTop="1" x14ac:dyDescent="0.2">
      <c r="C6" s="3"/>
      <c r="D6" s="31"/>
      <c r="E6" s="31"/>
    </row>
    <row r="7" spans="1:14" ht="12.75" customHeight="1" thickBot="1" x14ac:dyDescent="0.25">
      <c r="C7" s="3" t="s">
        <v>17</v>
      </c>
      <c r="D7" s="130">
        <v>2012</v>
      </c>
      <c r="E7" s="31"/>
      <c r="G7" s="3"/>
      <c r="H7" s="31"/>
    </row>
    <row r="8" spans="1:14" ht="12.75" customHeight="1" thickTop="1" x14ac:dyDescent="0.2">
      <c r="E8" s="31"/>
      <c r="G8" s="3"/>
      <c r="H8" s="31"/>
    </row>
    <row r="9" spans="1:14" ht="12.75" customHeight="1" x14ac:dyDescent="0.2">
      <c r="L9" s="2"/>
    </row>
    <row r="10" spans="1:14" ht="12.75" customHeight="1" x14ac:dyDescent="0.2">
      <c r="A10" s="3"/>
      <c r="C10" s="281"/>
      <c r="D10" s="281"/>
      <c r="E10" s="281"/>
      <c r="F10" s="281"/>
      <c r="G10" s="281"/>
      <c r="H10" s="281"/>
      <c r="I10" s="281"/>
      <c r="J10" s="281"/>
      <c r="K10" s="281"/>
      <c r="L10" s="281"/>
      <c r="M10" s="281"/>
    </row>
    <row r="11" spans="1:14" ht="12.75" customHeight="1" thickBot="1" x14ac:dyDescent="0.25">
      <c r="A11" s="3"/>
      <c r="C11" s="3"/>
      <c r="D11" s="3"/>
      <c r="E11" s="3"/>
      <c r="H11" s="3"/>
    </row>
    <row r="12" spans="1:14" s="1" customFormat="1" ht="40.5" customHeight="1" thickTop="1" thickBot="1" x14ac:dyDescent="0.25">
      <c r="A12" s="148" t="s">
        <v>44</v>
      </c>
      <c r="B12" s="148" t="s">
        <v>40</v>
      </c>
      <c r="C12" s="150" t="s">
        <v>5</v>
      </c>
      <c r="D12" s="150" t="s">
        <v>47</v>
      </c>
      <c r="E12" s="150" t="s">
        <v>3</v>
      </c>
      <c r="F12" s="151" t="s">
        <v>102</v>
      </c>
      <c r="G12" s="152" t="s">
        <v>19</v>
      </c>
      <c r="H12" s="150" t="s">
        <v>20</v>
      </c>
      <c r="I12" s="150" t="s">
        <v>37</v>
      </c>
      <c r="J12" s="152" t="s">
        <v>46</v>
      </c>
      <c r="K12" s="153" t="s">
        <v>38</v>
      </c>
      <c r="L12" s="154" t="s">
        <v>45</v>
      </c>
      <c r="M12" s="155" t="s">
        <v>213</v>
      </c>
      <c r="N12" s="155" t="s">
        <v>215</v>
      </c>
    </row>
    <row r="13" spans="1:14" ht="45.75" thickTop="1" x14ac:dyDescent="0.2">
      <c r="A13" s="349" t="s">
        <v>10</v>
      </c>
      <c r="B13" s="349" t="s">
        <v>90</v>
      </c>
      <c r="C13" s="250" t="s">
        <v>238</v>
      </c>
      <c r="D13" s="250" t="s">
        <v>239</v>
      </c>
      <c r="E13" s="174" t="s">
        <v>240</v>
      </c>
      <c r="F13" s="175" t="s">
        <v>22</v>
      </c>
      <c r="G13" s="176"/>
      <c r="H13" s="51"/>
      <c r="I13" s="51">
        <f>G13-H13</f>
        <v>0</v>
      </c>
      <c r="J13" s="51">
        <v>24</v>
      </c>
      <c r="K13" s="52">
        <f>H13+J13</f>
        <v>24</v>
      </c>
      <c r="L13" s="178">
        <v>3</v>
      </c>
      <c r="M13" s="179">
        <f>+[1]PAPELERIA!$F$21</f>
        <v>4473.1400000000003</v>
      </c>
      <c r="N13" s="179">
        <f>+L13*M13</f>
        <v>13419.420000000002</v>
      </c>
    </row>
    <row r="14" spans="1:14" ht="56.25" x14ac:dyDescent="0.2">
      <c r="A14" s="349"/>
      <c r="B14" s="349"/>
      <c r="C14" s="173" t="s">
        <v>59</v>
      </c>
      <c r="D14" s="174" t="s">
        <v>58</v>
      </c>
      <c r="E14" s="175" t="s">
        <v>57</v>
      </c>
      <c r="F14" s="176" t="s">
        <v>22</v>
      </c>
      <c r="G14" s="51"/>
      <c r="H14" s="51">
        <v>-4</v>
      </c>
      <c r="I14" s="51">
        <f t="shared" ref="I14:I21" si="0">G14-H14</f>
        <v>4</v>
      </c>
      <c r="J14" s="52">
        <v>2</v>
      </c>
      <c r="K14" s="177">
        <f t="shared" ref="K14:K21" si="1">H14+J14</f>
        <v>-2</v>
      </c>
      <c r="L14" s="178">
        <v>5</v>
      </c>
      <c r="M14" s="179">
        <f>+'[2]APARATOS Y ACCESORIOS OFICINA'!$M$13</f>
        <v>18600.599999999999</v>
      </c>
      <c r="N14" s="179">
        <f>+L14*M14</f>
        <v>93003</v>
      </c>
    </row>
    <row r="15" spans="1:14" x14ac:dyDescent="0.2">
      <c r="A15" s="349"/>
      <c r="B15" s="349"/>
      <c r="C15" s="173" t="s">
        <v>296</v>
      </c>
      <c r="D15" s="174" t="s">
        <v>297</v>
      </c>
      <c r="E15" s="175" t="s">
        <v>298</v>
      </c>
      <c r="F15" s="176" t="s">
        <v>22</v>
      </c>
      <c r="G15" s="51"/>
      <c r="H15" s="51">
        <v>-4</v>
      </c>
      <c r="I15" s="51">
        <f t="shared" si="0"/>
        <v>4</v>
      </c>
      <c r="J15" s="52">
        <v>2</v>
      </c>
      <c r="K15" s="177">
        <f t="shared" si="1"/>
        <v>-2</v>
      </c>
      <c r="L15" s="178">
        <v>2</v>
      </c>
      <c r="M15" s="179">
        <f>+[1]PAPELERIA!$F$97</f>
        <v>59160</v>
      </c>
      <c r="N15" s="179">
        <f t="shared" ref="N15:N23" si="2">+L15*M15</f>
        <v>118320</v>
      </c>
    </row>
    <row r="16" spans="1:14" ht="56.25" x14ac:dyDescent="0.2">
      <c r="A16" s="349"/>
      <c r="B16" s="349"/>
      <c r="C16" s="162" t="s">
        <v>299</v>
      </c>
      <c r="D16" s="163" t="s">
        <v>300</v>
      </c>
      <c r="E16" s="164" t="s">
        <v>301</v>
      </c>
      <c r="F16" s="180" t="s">
        <v>22</v>
      </c>
      <c r="G16" s="45">
        <v>1</v>
      </c>
      <c r="H16" s="45"/>
      <c r="I16" s="45">
        <f t="shared" si="0"/>
        <v>1</v>
      </c>
      <c r="J16" s="46"/>
      <c r="K16" s="47">
        <f t="shared" si="1"/>
        <v>0</v>
      </c>
      <c r="L16" s="165">
        <v>2</v>
      </c>
      <c r="M16" s="166">
        <f>+'[5]APARATOS Y ACCESORIOS OFICINA'!$M$10</f>
        <v>9114</v>
      </c>
      <c r="N16" s="179">
        <f t="shared" si="2"/>
        <v>18228</v>
      </c>
    </row>
    <row r="17" spans="1:32" ht="45" x14ac:dyDescent="0.2">
      <c r="A17" s="349"/>
      <c r="B17" s="349"/>
      <c r="C17" s="162" t="s">
        <v>302</v>
      </c>
      <c r="D17" s="163" t="s">
        <v>303</v>
      </c>
      <c r="E17" s="164" t="s">
        <v>304</v>
      </c>
      <c r="F17" s="180" t="s">
        <v>22</v>
      </c>
      <c r="G17" s="45"/>
      <c r="H17" s="181"/>
      <c r="I17" s="45">
        <f t="shared" si="0"/>
        <v>0</v>
      </c>
      <c r="J17" s="45">
        <v>1</v>
      </c>
      <c r="K17" s="47">
        <f t="shared" si="1"/>
        <v>1</v>
      </c>
      <c r="L17" s="182">
        <v>2</v>
      </c>
      <c r="M17" s="166">
        <f>+'[5]APARATOS Y ACCESORIOS OFICINA'!$M$11</f>
        <v>29000</v>
      </c>
      <c r="N17" s="179">
        <f t="shared" si="2"/>
        <v>58000</v>
      </c>
    </row>
    <row r="18" spans="1:32" ht="45" x14ac:dyDescent="0.2">
      <c r="A18" s="349"/>
      <c r="B18" s="349"/>
      <c r="C18" s="162" t="s">
        <v>273</v>
      </c>
      <c r="D18" s="163" t="s">
        <v>274</v>
      </c>
      <c r="E18" s="164" t="s">
        <v>275</v>
      </c>
      <c r="F18" s="180" t="s">
        <v>22</v>
      </c>
      <c r="G18" s="45"/>
      <c r="H18" s="181"/>
      <c r="I18" s="45"/>
      <c r="J18" s="45"/>
      <c r="K18" s="47"/>
      <c r="L18" s="182">
        <v>2</v>
      </c>
      <c r="M18" s="166">
        <f>+[1]PAPELERIA!$F$126</f>
        <v>1400.12</v>
      </c>
      <c r="N18" s="179">
        <f t="shared" si="2"/>
        <v>2800.24</v>
      </c>
    </row>
    <row r="19" spans="1:32" ht="67.5" x14ac:dyDescent="0.2">
      <c r="A19" s="349"/>
      <c r="B19" s="349"/>
      <c r="C19" s="162" t="s">
        <v>285</v>
      </c>
      <c r="D19" s="163" t="s">
        <v>108</v>
      </c>
      <c r="E19" s="164" t="s">
        <v>286</v>
      </c>
      <c r="F19" s="180" t="s">
        <v>22</v>
      </c>
      <c r="G19" s="45"/>
      <c r="H19" s="45"/>
      <c r="I19" s="45"/>
      <c r="J19" s="46"/>
      <c r="K19" s="47"/>
      <c r="L19" s="165">
        <v>4</v>
      </c>
      <c r="M19" s="166">
        <f>+[1]PAPELERIA!$F$176</f>
        <v>19200.32</v>
      </c>
      <c r="N19" s="179">
        <f>+L19*M19</f>
        <v>76801.279999999999</v>
      </c>
    </row>
    <row r="20" spans="1:32" ht="45" x14ac:dyDescent="0.2">
      <c r="A20" s="349"/>
      <c r="B20" s="349"/>
      <c r="C20" s="162" t="s">
        <v>96</v>
      </c>
      <c r="D20" s="163" t="s">
        <v>32</v>
      </c>
      <c r="E20" s="164" t="s">
        <v>95</v>
      </c>
      <c r="F20" s="180" t="s">
        <v>22</v>
      </c>
      <c r="G20" s="45">
        <v>3</v>
      </c>
      <c r="H20" s="45">
        <v>3</v>
      </c>
      <c r="I20" s="45">
        <f t="shared" si="0"/>
        <v>0</v>
      </c>
      <c r="J20" s="46"/>
      <c r="K20" s="47">
        <f t="shared" si="1"/>
        <v>3</v>
      </c>
      <c r="L20" s="165">
        <v>5</v>
      </c>
      <c r="M20" s="166">
        <f>+'[5]APARATOS Y ACCESORIOS OFICINA'!$M$17</f>
        <v>1855.34</v>
      </c>
      <c r="N20" s="179">
        <f t="shared" si="2"/>
        <v>9276.6999999999989</v>
      </c>
    </row>
    <row r="21" spans="1:32" ht="56.25" x14ac:dyDescent="0.2">
      <c r="A21" s="349"/>
      <c r="B21" s="349"/>
      <c r="C21" s="162" t="s">
        <v>305</v>
      </c>
      <c r="D21" s="163" t="s">
        <v>306</v>
      </c>
      <c r="E21" s="164" t="s">
        <v>307</v>
      </c>
      <c r="F21" s="180" t="s">
        <v>22</v>
      </c>
      <c r="G21" s="48"/>
      <c r="H21" s="48">
        <v>-5</v>
      </c>
      <c r="I21" s="45">
        <f t="shared" si="0"/>
        <v>5</v>
      </c>
      <c r="J21" s="49">
        <v>3</v>
      </c>
      <c r="K21" s="183">
        <f t="shared" si="1"/>
        <v>-2</v>
      </c>
      <c r="L21" s="165">
        <v>8</v>
      </c>
      <c r="M21" s="166">
        <f>+'[5]APARATOS Y ACCESORIOS OFICINA'!$M$20</f>
        <v>331.76</v>
      </c>
      <c r="N21" s="179">
        <f t="shared" si="2"/>
        <v>2654.08</v>
      </c>
    </row>
    <row r="22" spans="1:32" ht="56.25" x14ac:dyDescent="0.2">
      <c r="A22" s="349"/>
      <c r="B22" s="349"/>
      <c r="C22" s="167" t="s">
        <v>308</v>
      </c>
      <c r="D22" s="168" t="s">
        <v>309</v>
      </c>
      <c r="E22" s="169" t="s">
        <v>310</v>
      </c>
      <c r="F22" s="184" t="s">
        <v>22</v>
      </c>
      <c r="G22" s="48"/>
      <c r="H22" s="48"/>
      <c r="I22" s="45"/>
      <c r="J22" s="49"/>
      <c r="K22" s="185"/>
      <c r="L22" s="170">
        <v>2</v>
      </c>
      <c r="M22" s="166">
        <f>+'[5]APARATOS Y ACCESORIOS OFICINA'!$M$21</f>
        <v>4558.8</v>
      </c>
      <c r="N22" s="179">
        <f t="shared" si="2"/>
        <v>9117.6</v>
      </c>
    </row>
    <row r="23" spans="1:32" ht="45.75" customHeight="1" thickBot="1" x14ac:dyDescent="0.25">
      <c r="A23" s="350"/>
      <c r="B23" s="350"/>
      <c r="C23" s="159" t="s">
        <v>99</v>
      </c>
      <c r="D23" s="168" t="s">
        <v>100</v>
      </c>
      <c r="E23" s="160" t="s">
        <v>101</v>
      </c>
      <c r="F23" s="186" t="s">
        <v>22</v>
      </c>
      <c r="G23" s="38">
        <v>3</v>
      </c>
      <c r="H23" s="38">
        <v>3</v>
      </c>
      <c r="I23" s="38">
        <f>G23-H23</f>
        <v>0</v>
      </c>
      <c r="J23" s="39"/>
      <c r="K23" s="37">
        <f>H23+J23</f>
        <v>3</v>
      </c>
      <c r="L23" s="161">
        <v>5</v>
      </c>
      <c r="M23" s="158">
        <f>+'[5]APARATOS Y ACCESORIOS OFICINA'!$M$22</f>
        <v>10440</v>
      </c>
      <c r="N23" s="179">
        <f t="shared" si="2"/>
        <v>52200</v>
      </c>
      <c r="O23" s="269">
        <v>2</v>
      </c>
    </row>
    <row r="24" spans="1:32" ht="24.75" customHeight="1" thickTop="1" thickBot="1" x14ac:dyDescent="0.25">
      <c r="A24" s="345" t="s">
        <v>0</v>
      </c>
      <c r="B24" s="346"/>
      <c r="C24" s="346"/>
      <c r="D24" s="346"/>
      <c r="E24" s="346"/>
      <c r="F24" s="346"/>
      <c r="G24" s="171" t="e">
        <f>SUM(#REF!)</f>
        <v>#REF!</v>
      </c>
      <c r="H24" s="171"/>
      <c r="I24" s="171"/>
      <c r="J24" s="171"/>
      <c r="K24" s="171"/>
      <c r="L24" s="187">
        <f>SUM(L14:L23)</f>
        <v>37</v>
      </c>
      <c r="M24" s="209">
        <f>SUM(M13:M23)</f>
        <v>158134.07999999999</v>
      </c>
      <c r="N24" s="209">
        <f>SUM(N13:N23)</f>
        <v>453820.31999999995</v>
      </c>
    </row>
    <row r="25" spans="1:32" ht="15.75" thickTop="1" x14ac:dyDescent="0.2">
      <c r="F25"/>
      <c r="G25"/>
      <c r="H25"/>
      <c r="I25"/>
      <c r="J25"/>
      <c r="K25"/>
      <c r="L25" s="43"/>
      <c r="M25"/>
      <c r="N25"/>
      <c r="O25"/>
      <c r="P25"/>
      <c r="Q25"/>
      <c r="R25"/>
      <c r="S25"/>
      <c r="T25"/>
      <c r="U25"/>
      <c r="V25"/>
      <c r="W25"/>
      <c r="X25"/>
      <c r="Y25"/>
      <c r="Z25"/>
      <c r="AA25"/>
      <c r="AB25"/>
      <c r="AC25"/>
      <c r="AD25"/>
      <c r="AE25"/>
      <c r="AF25"/>
    </row>
  </sheetData>
  <mergeCells count="7">
    <mergeCell ref="A24:F24"/>
    <mergeCell ref="C10:M10"/>
    <mergeCell ref="A1:B3"/>
    <mergeCell ref="C1:K1"/>
    <mergeCell ref="D5:E5"/>
    <mergeCell ref="B13:B23"/>
    <mergeCell ref="A13:A23"/>
  </mergeCells>
  <phoneticPr fontId="32" type="noConversion"/>
  <pageMargins left="0.78740157480314965" right="0.78740157480314965" top="1.1811023622047245" bottom="0.78740157480314965" header="0.78740157480314965" footer="0.27559055118110237"/>
  <pageSetup scale="60" orientation="portrait" cellComments="asDisplayed"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F14"/>
  <sheetViews>
    <sheetView zoomScaleNormal="100" workbookViewId="0">
      <selection activeCell="E26" sqref="E26"/>
    </sheetView>
  </sheetViews>
  <sheetFormatPr baseColWidth="10" defaultColWidth="7.5703125" defaultRowHeight="15" x14ac:dyDescent="0.2"/>
  <cols>
    <col min="1" max="1" width="7.5703125" style="58"/>
    <col min="2" max="2" width="24.42578125" style="58" customWidth="1"/>
    <col min="3" max="3" width="15.140625" style="58" customWidth="1"/>
    <col min="4" max="4" width="26.28515625" style="58" customWidth="1"/>
    <col min="5" max="5" width="28.7109375" style="58" customWidth="1"/>
    <col min="6" max="6" width="10.5703125" style="58" customWidth="1"/>
    <col min="7" max="7" width="13.7109375" style="58" hidden="1" customWidth="1"/>
    <col min="8" max="8" width="15.28515625" style="58" hidden="1" customWidth="1"/>
    <col min="9" max="9" width="8.85546875" style="58" hidden="1" customWidth="1"/>
    <col min="10" max="10" width="12.42578125" style="58" hidden="1" customWidth="1"/>
    <col min="11" max="11" width="7.28515625" style="58" hidden="1" customWidth="1"/>
    <col min="12" max="12" width="12.42578125" style="116" customWidth="1"/>
    <col min="13" max="13" width="15.42578125" style="58" customWidth="1"/>
    <col min="14" max="14" width="13.28515625" style="58" bestFit="1" customWidth="1"/>
    <col min="15" max="15" width="10" style="58" bestFit="1" customWidth="1"/>
    <col min="16" max="16384" width="7.5703125" style="58"/>
  </cols>
  <sheetData>
    <row r="1" spans="1:32" ht="33.75" customHeight="1" x14ac:dyDescent="0.2">
      <c r="A1" s="287"/>
      <c r="B1" s="287"/>
      <c r="C1" s="288" t="s">
        <v>216</v>
      </c>
      <c r="D1" s="288"/>
      <c r="E1" s="288"/>
      <c r="F1" s="288"/>
      <c r="G1" s="288"/>
      <c r="H1" s="288"/>
      <c r="I1" s="288"/>
      <c r="J1" s="288"/>
      <c r="K1" s="288"/>
      <c r="L1" s="288"/>
    </row>
    <row r="2" spans="1:32" ht="12.75" customHeight="1" x14ac:dyDescent="0.2">
      <c r="A2" s="287"/>
      <c r="B2" s="287"/>
      <c r="C2" s="59"/>
      <c r="D2" s="59"/>
      <c r="E2" s="59"/>
      <c r="H2" s="59"/>
    </row>
    <row r="3" spans="1:32" ht="20.25" customHeight="1" x14ac:dyDescent="0.2">
      <c r="A3" s="287"/>
      <c r="B3" s="287"/>
    </row>
    <row r="4" spans="1:32" ht="20.25" customHeight="1" x14ac:dyDescent="0.2">
      <c r="A4" s="57"/>
      <c r="B4" s="57"/>
    </row>
    <row r="5" spans="1:32" ht="12.75" customHeight="1" thickBot="1" x14ac:dyDescent="0.25">
      <c r="C5" s="59" t="s">
        <v>2</v>
      </c>
      <c r="D5" s="286" t="s">
        <v>331</v>
      </c>
      <c r="E5" s="286"/>
      <c r="G5" s="76"/>
      <c r="H5" s="61"/>
    </row>
    <row r="6" spans="1:32" ht="12.75" customHeight="1" thickTop="1" x14ac:dyDescent="0.2">
      <c r="C6" s="59"/>
      <c r="D6" s="61"/>
      <c r="E6" s="61"/>
      <c r="G6" s="59"/>
      <c r="H6" s="61"/>
    </row>
    <row r="7" spans="1:32" ht="12.75" customHeight="1" thickBot="1" x14ac:dyDescent="0.25">
      <c r="C7" s="59" t="s">
        <v>17</v>
      </c>
      <c r="D7" s="142">
        <v>2012</v>
      </c>
      <c r="E7" s="61"/>
      <c r="G7" s="59"/>
      <c r="H7" s="61"/>
    </row>
    <row r="8" spans="1:32" ht="12.75" customHeight="1" thickTop="1" x14ac:dyDescent="0.2">
      <c r="C8" s="59"/>
      <c r="D8" s="188"/>
      <c r="E8" s="61"/>
      <c r="G8" s="59"/>
      <c r="H8" s="61"/>
    </row>
    <row r="9" spans="1:32" ht="12.75" customHeight="1" x14ac:dyDescent="0.2">
      <c r="C9" s="59"/>
      <c r="D9" s="59"/>
      <c r="E9" s="59"/>
      <c r="F9" s="59"/>
      <c r="G9" s="59"/>
      <c r="H9" s="59"/>
      <c r="I9" s="59"/>
      <c r="J9" s="59"/>
      <c r="K9" s="59"/>
      <c r="L9" s="59"/>
      <c r="M9" s="59"/>
    </row>
    <row r="10" spans="1:32" ht="12.75" customHeight="1" thickBot="1" x14ac:dyDescent="0.25">
      <c r="A10" s="59"/>
      <c r="C10" s="59"/>
      <c r="D10" s="59"/>
      <c r="E10" s="59"/>
      <c r="H10" s="59"/>
    </row>
    <row r="11" spans="1:32" s="76" customFormat="1" ht="36.75" customHeight="1" thickTop="1" thickBot="1" x14ac:dyDescent="0.25">
      <c r="A11" s="189" t="s">
        <v>44</v>
      </c>
      <c r="B11" s="190" t="s">
        <v>40</v>
      </c>
      <c r="C11" s="191" t="s">
        <v>5</v>
      </c>
      <c r="D11" s="191" t="s">
        <v>47</v>
      </c>
      <c r="E11" s="191" t="s">
        <v>3</v>
      </c>
      <c r="F11" s="192" t="s">
        <v>102</v>
      </c>
      <c r="G11" s="193" t="s">
        <v>19</v>
      </c>
      <c r="H11" s="191" t="s">
        <v>20</v>
      </c>
      <c r="I11" s="191" t="s">
        <v>37</v>
      </c>
      <c r="J11" s="193" t="s">
        <v>46</v>
      </c>
      <c r="K11" s="194" t="s">
        <v>38</v>
      </c>
      <c r="L11" s="195" t="s">
        <v>45</v>
      </c>
      <c r="M11" s="196" t="s">
        <v>213</v>
      </c>
      <c r="N11" s="196" t="s">
        <v>215</v>
      </c>
    </row>
    <row r="12" spans="1:32" ht="35.25" thickTop="1" thickBot="1" x14ac:dyDescent="0.25">
      <c r="A12" s="197" t="s">
        <v>219</v>
      </c>
      <c r="B12" s="198" t="s">
        <v>311</v>
      </c>
      <c r="C12" s="252" t="s">
        <v>312</v>
      </c>
      <c r="D12" s="253" t="s">
        <v>313</v>
      </c>
      <c r="E12" s="199" t="s">
        <v>314</v>
      </c>
      <c r="F12" s="200" t="s">
        <v>22</v>
      </c>
      <c r="G12" s="201"/>
      <c r="H12" s="201"/>
      <c r="I12" s="201"/>
      <c r="J12" s="202"/>
      <c r="K12" s="203"/>
      <c r="L12" s="204">
        <v>500</v>
      </c>
      <c r="M12" s="205">
        <v>3000</v>
      </c>
      <c r="N12" s="205">
        <f>+L12*M12</f>
        <v>1500000</v>
      </c>
    </row>
    <row r="13" spans="1:32" ht="24" customHeight="1" thickTop="1" thickBot="1" x14ac:dyDescent="0.25">
      <c r="A13" s="351" t="s">
        <v>0</v>
      </c>
      <c r="B13" s="352"/>
      <c r="C13" s="352"/>
      <c r="D13" s="352"/>
      <c r="E13" s="352"/>
      <c r="F13" s="353"/>
      <c r="G13" s="206">
        <f>SUM(G12:G12)</f>
        <v>0</v>
      </c>
      <c r="H13" s="206"/>
      <c r="I13" s="206"/>
      <c r="J13" s="206"/>
      <c r="K13" s="206"/>
      <c r="L13" s="207">
        <f>SUM(L12)</f>
        <v>500</v>
      </c>
      <c r="M13" s="251">
        <f>SUM(M12)</f>
        <v>3000</v>
      </c>
      <c r="N13" s="251">
        <f>SUM(N12)</f>
        <v>1500000</v>
      </c>
    </row>
    <row r="14" spans="1:32" ht="15.75" thickTop="1" x14ac:dyDescent="0.2">
      <c r="F14" s="117"/>
      <c r="G14" s="117"/>
      <c r="H14" s="117"/>
      <c r="I14" s="117"/>
      <c r="J14" s="117"/>
      <c r="K14" s="117"/>
      <c r="L14" s="118"/>
      <c r="M14" s="117"/>
      <c r="N14" s="117"/>
      <c r="O14" s="117"/>
      <c r="P14" s="117"/>
      <c r="Q14" s="117"/>
      <c r="R14" s="117"/>
      <c r="S14" s="117"/>
      <c r="T14" s="117"/>
      <c r="U14" s="117"/>
      <c r="V14" s="117"/>
      <c r="W14" s="117"/>
      <c r="X14" s="117"/>
      <c r="Y14" s="117"/>
      <c r="Z14" s="117"/>
      <c r="AA14" s="117"/>
      <c r="AB14" s="117"/>
      <c r="AC14" s="117"/>
      <c r="AD14" s="117"/>
      <c r="AE14" s="117"/>
      <c r="AF14" s="117"/>
    </row>
  </sheetData>
  <mergeCells count="4">
    <mergeCell ref="A1:B3"/>
    <mergeCell ref="C1:L1"/>
    <mergeCell ref="D5:E5"/>
    <mergeCell ref="A13:F13"/>
  </mergeCells>
  <phoneticPr fontId="32" type="noConversion"/>
  <pageMargins left="0.78740157480314965" right="0.78740157480314965" top="0.78740157480314965" bottom="0.78740157480314965" header="0.78740157480314965" footer="0.27559055118110237"/>
  <pageSetup scale="80" orientation="landscape" cellComments="asDisplayed"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topLeftCell="A13" workbookViewId="0">
      <selection activeCell="L15" sqref="L15"/>
    </sheetView>
  </sheetViews>
  <sheetFormatPr baseColWidth="10" defaultRowHeight="12.75" x14ac:dyDescent="0.2"/>
  <cols>
    <col min="3" max="6" width="0" hidden="1" customWidth="1"/>
  </cols>
  <sheetData>
    <row r="1" spans="1:7" ht="13.5" thickTop="1" x14ac:dyDescent="0.2">
      <c r="A1" s="360" t="s">
        <v>184</v>
      </c>
      <c r="B1" s="362" t="s">
        <v>185</v>
      </c>
      <c r="C1" s="364" t="s">
        <v>19</v>
      </c>
      <c r="D1" s="366" t="s">
        <v>20</v>
      </c>
      <c r="E1" s="368" t="s">
        <v>186</v>
      </c>
      <c r="F1" s="354" t="s">
        <v>187</v>
      </c>
      <c r="G1" s="356" t="s">
        <v>38</v>
      </c>
    </row>
    <row r="2" spans="1:7" ht="13.5" thickBot="1" x14ac:dyDescent="0.25">
      <c r="A2" s="361"/>
      <c r="B2" s="363"/>
      <c r="C2" s="365"/>
      <c r="D2" s="367"/>
      <c r="E2" s="369"/>
      <c r="F2" s="355"/>
      <c r="G2" s="357"/>
    </row>
    <row r="3" spans="1:7" ht="57" thickTop="1" x14ac:dyDescent="0.2">
      <c r="A3" s="97" t="s">
        <v>188</v>
      </c>
      <c r="B3" s="98" t="s">
        <v>21</v>
      </c>
      <c r="C3" s="99"/>
      <c r="D3" s="100">
        <v>-6</v>
      </c>
      <c r="E3" s="99">
        <f>C3-D3</f>
        <v>6</v>
      </c>
      <c r="F3" s="99">
        <v>1</v>
      </c>
      <c r="G3" s="115">
        <v>8</v>
      </c>
    </row>
    <row r="4" spans="1:7" ht="22.5" x14ac:dyDescent="0.2">
      <c r="A4" s="37" t="s">
        <v>104</v>
      </c>
      <c r="B4" s="36" t="s">
        <v>21</v>
      </c>
      <c r="C4" s="38">
        <v>10</v>
      </c>
      <c r="D4" s="38">
        <v>3</v>
      </c>
      <c r="E4" s="38">
        <f t="shared" ref="E4:E40" si="0">C4-D4</f>
        <v>7</v>
      </c>
      <c r="F4" s="38">
        <v>10</v>
      </c>
      <c r="G4" s="101">
        <v>6</v>
      </c>
    </row>
    <row r="5" spans="1:7" ht="33.75" x14ac:dyDescent="0.2">
      <c r="A5" s="37" t="s">
        <v>105</v>
      </c>
      <c r="B5" s="36" t="s">
        <v>22</v>
      </c>
      <c r="C5" s="38">
        <v>11</v>
      </c>
      <c r="D5" s="38">
        <v>11</v>
      </c>
      <c r="E5" s="38">
        <f t="shared" si="0"/>
        <v>0</v>
      </c>
      <c r="F5" s="38">
        <v>12</v>
      </c>
      <c r="G5" s="101">
        <v>10</v>
      </c>
    </row>
    <row r="6" spans="1:7" ht="33.75" x14ac:dyDescent="0.2">
      <c r="A6" s="37" t="s">
        <v>189</v>
      </c>
      <c r="B6" s="36" t="s">
        <v>22</v>
      </c>
      <c r="C6" s="38">
        <v>24</v>
      </c>
      <c r="D6" s="38">
        <v>14</v>
      </c>
      <c r="E6" s="38">
        <f t="shared" si="0"/>
        <v>10</v>
      </c>
      <c r="F6" s="38">
        <v>48</v>
      </c>
      <c r="G6" s="101">
        <v>40</v>
      </c>
    </row>
    <row r="7" spans="1:7" ht="33.75" x14ac:dyDescent="0.2">
      <c r="A7" s="37" t="s">
        <v>190</v>
      </c>
      <c r="B7" s="36" t="s">
        <v>22</v>
      </c>
      <c r="C7" s="38">
        <v>48</v>
      </c>
      <c r="D7" s="38">
        <v>26</v>
      </c>
      <c r="E7" s="38">
        <f t="shared" si="0"/>
        <v>22</v>
      </c>
      <c r="F7" s="38"/>
      <c r="G7" s="101">
        <v>40</v>
      </c>
    </row>
    <row r="8" spans="1:7" ht="22.5" x14ac:dyDescent="0.2">
      <c r="A8" s="37" t="s">
        <v>191</v>
      </c>
      <c r="B8" s="36" t="s">
        <v>22</v>
      </c>
      <c r="C8" s="38">
        <v>108</v>
      </c>
      <c r="D8" s="38">
        <v>47</v>
      </c>
      <c r="E8" s="38">
        <f t="shared" si="0"/>
        <v>61</v>
      </c>
      <c r="F8" s="38">
        <v>120</v>
      </c>
      <c r="G8" s="101">
        <v>80</v>
      </c>
    </row>
    <row r="9" spans="1:7" ht="33.75" x14ac:dyDescent="0.2">
      <c r="A9" s="37" t="s">
        <v>192</v>
      </c>
      <c r="B9" s="36" t="s">
        <v>22</v>
      </c>
      <c r="C9" s="38">
        <v>3</v>
      </c>
      <c r="D9" s="38">
        <v>1</v>
      </c>
      <c r="E9" s="38">
        <f t="shared" si="0"/>
        <v>2</v>
      </c>
      <c r="F9" s="38">
        <v>5</v>
      </c>
      <c r="G9" s="101">
        <v>3</v>
      </c>
    </row>
    <row r="10" spans="1:7" ht="45" x14ac:dyDescent="0.2">
      <c r="A10" s="37" t="s">
        <v>193</v>
      </c>
      <c r="B10" s="36" t="s">
        <v>22</v>
      </c>
      <c r="C10" s="38">
        <v>5</v>
      </c>
      <c r="D10" s="38">
        <v>5</v>
      </c>
      <c r="E10" s="38">
        <f t="shared" si="0"/>
        <v>0</v>
      </c>
      <c r="F10" s="38">
        <v>5</v>
      </c>
      <c r="G10" s="101">
        <v>3</v>
      </c>
    </row>
    <row r="11" spans="1:7" ht="33.75" x14ac:dyDescent="0.2">
      <c r="A11" s="37" t="s">
        <v>194</v>
      </c>
      <c r="B11" s="36" t="s">
        <v>22</v>
      </c>
      <c r="C11" s="38">
        <v>11</v>
      </c>
      <c r="D11" s="38">
        <v>5</v>
      </c>
      <c r="E11" s="38">
        <f t="shared" si="0"/>
        <v>6</v>
      </c>
      <c r="F11" s="38">
        <v>20</v>
      </c>
      <c r="G11" s="101">
        <v>6</v>
      </c>
    </row>
    <row r="12" spans="1:7" ht="33.75" x14ac:dyDescent="0.2">
      <c r="A12" s="37" t="s">
        <v>195</v>
      </c>
      <c r="B12" s="36" t="s">
        <v>22</v>
      </c>
      <c r="C12" s="38">
        <v>5</v>
      </c>
      <c r="D12" s="38">
        <v>1</v>
      </c>
      <c r="E12" s="38">
        <f t="shared" si="0"/>
        <v>4</v>
      </c>
      <c r="F12" s="38">
        <v>6</v>
      </c>
      <c r="G12" s="101">
        <v>3</v>
      </c>
    </row>
    <row r="13" spans="1:7" ht="22.5" x14ac:dyDescent="0.2">
      <c r="A13" s="103" t="s">
        <v>196</v>
      </c>
      <c r="B13" s="104" t="s">
        <v>22</v>
      </c>
      <c r="C13" s="105">
        <v>1</v>
      </c>
      <c r="D13" s="105"/>
      <c r="E13" s="105">
        <f t="shared" si="0"/>
        <v>1</v>
      </c>
      <c r="F13" s="105"/>
      <c r="G13" s="106">
        <v>1</v>
      </c>
    </row>
    <row r="14" spans="1:7" ht="56.25" x14ac:dyDescent="0.2">
      <c r="A14" s="103" t="s">
        <v>197</v>
      </c>
      <c r="B14" s="104" t="s">
        <v>23</v>
      </c>
      <c r="C14" s="105"/>
      <c r="D14" s="105"/>
      <c r="E14" s="105">
        <f t="shared" si="0"/>
        <v>0</v>
      </c>
      <c r="F14" s="105"/>
      <c r="G14" s="106">
        <v>50</v>
      </c>
    </row>
    <row r="15" spans="1:7" ht="33.75" x14ac:dyDescent="0.2">
      <c r="A15" s="107" t="s">
        <v>24</v>
      </c>
      <c r="B15" s="108" t="s">
        <v>21</v>
      </c>
      <c r="C15" s="109"/>
      <c r="D15" s="110">
        <v>-3</v>
      </c>
      <c r="E15" s="109">
        <f t="shared" si="0"/>
        <v>3</v>
      </c>
      <c r="F15" s="109"/>
      <c r="G15" s="114">
        <v>8</v>
      </c>
    </row>
    <row r="16" spans="1:7" ht="33.75" x14ac:dyDescent="0.2">
      <c r="A16" s="37" t="s">
        <v>39</v>
      </c>
      <c r="B16" s="36" t="s">
        <v>21</v>
      </c>
      <c r="C16" s="38">
        <v>10</v>
      </c>
      <c r="D16" s="38">
        <v>9</v>
      </c>
      <c r="E16" s="38">
        <f t="shared" si="0"/>
        <v>1</v>
      </c>
      <c r="F16" s="38">
        <v>20</v>
      </c>
      <c r="G16" s="101">
        <v>15</v>
      </c>
    </row>
    <row r="17" spans="1:7" ht="45" x14ac:dyDescent="0.2">
      <c r="A17" s="37" t="s">
        <v>198</v>
      </c>
      <c r="B17" s="36" t="s">
        <v>21</v>
      </c>
      <c r="C17" s="38">
        <v>2</v>
      </c>
      <c r="D17" s="38">
        <v>1</v>
      </c>
      <c r="E17" s="38">
        <f t="shared" si="0"/>
        <v>1</v>
      </c>
      <c r="F17" s="38">
        <v>2</v>
      </c>
      <c r="G17" s="101">
        <v>2</v>
      </c>
    </row>
    <row r="18" spans="1:7" ht="45" x14ac:dyDescent="0.2">
      <c r="A18" s="37" t="s">
        <v>26</v>
      </c>
      <c r="B18" s="36" t="s">
        <v>21</v>
      </c>
      <c r="C18" s="38">
        <v>6</v>
      </c>
      <c r="D18" s="38">
        <v>6</v>
      </c>
      <c r="E18" s="38">
        <f t="shared" si="0"/>
        <v>0</v>
      </c>
      <c r="F18" s="38">
        <v>6</v>
      </c>
      <c r="G18" s="101">
        <v>4</v>
      </c>
    </row>
    <row r="19" spans="1:7" x14ac:dyDescent="0.2">
      <c r="A19" s="37" t="s">
        <v>27</v>
      </c>
      <c r="B19" s="36" t="s">
        <v>22</v>
      </c>
      <c r="C19" s="38">
        <v>50</v>
      </c>
      <c r="D19" s="38">
        <v>3</v>
      </c>
      <c r="E19" s="38">
        <f t="shared" si="0"/>
        <v>47</v>
      </c>
      <c r="F19" s="38">
        <v>80</v>
      </c>
      <c r="G19" s="101">
        <v>30</v>
      </c>
    </row>
    <row r="20" spans="1:7" x14ac:dyDescent="0.2">
      <c r="A20" s="37" t="s">
        <v>106</v>
      </c>
      <c r="B20" s="36" t="s">
        <v>23</v>
      </c>
      <c r="C20" s="38">
        <v>3</v>
      </c>
      <c r="D20" s="38"/>
      <c r="E20" s="38">
        <f t="shared" si="0"/>
        <v>3</v>
      </c>
      <c r="F20" s="38">
        <v>5</v>
      </c>
      <c r="G20" s="101">
        <v>3</v>
      </c>
    </row>
    <row r="21" spans="1:7" ht="45" x14ac:dyDescent="0.2">
      <c r="A21" s="37" t="s">
        <v>199</v>
      </c>
      <c r="B21" s="36" t="s">
        <v>23</v>
      </c>
      <c r="C21" s="38">
        <v>24</v>
      </c>
      <c r="D21" s="102">
        <v>-7</v>
      </c>
      <c r="E21" s="38">
        <f t="shared" si="0"/>
        <v>31</v>
      </c>
      <c r="F21" s="38">
        <v>40</v>
      </c>
      <c r="G21" s="101">
        <v>20</v>
      </c>
    </row>
    <row r="22" spans="1:7" ht="45" x14ac:dyDescent="0.2">
      <c r="A22" s="37" t="s">
        <v>75</v>
      </c>
      <c r="B22" s="36" t="s">
        <v>23</v>
      </c>
      <c r="C22" s="38"/>
      <c r="D22" s="111"/>
      <c r="E22" s="38">
        <f t="shared" si="0"/>
        <v>0</v>
      </c>
      <c r="F22" s="38">
        <v>40</v>
      </c>
      <c r="G22" s="101">
        <v>20</v>
      </c>
    </row>
    <row r="23" spans="1:7" ht="33.75" x14ac:dyDescent="0.2">
      <c r="A23" s="37" t="s">
        <v>200</v>
      </c>
      <c r="B23" s="36" t="s">
        <v>23</v>
      </c>
      <c r="C23" s="38">
        <v>70</v>
      </c>
      <c r="D23" s="38">
        <v>3</v>
      </c>
      <c r="E23" s="38">
        <f t="shared" si="0"/>
        <v>67</v>
      </c>
      <c r="F23" s="38">
        <v>70</v>
      </c>
      <c r="G23" s="101">
        <v>30</v>
      </c>
    </row>
    <row r="24" spans="1:7" ht="45" x14ac:dyDescent="0.2">
      <c r="A24" s="37" t="s">
        <v>84</v>
      </c>
      <c r="B24" s="36" t="s">
        <v>28</v>
      </c>
      <c r="C24" s="38">
        <v>96</v>
      </c>
      <c r="D24" s="38">
        <v>87</v>
      </c>
      <c r="E24" s="38">
        <f t="shared" si="0"/>
        <v>9</v>
      </c>
      <c r="F24" s="38">
        <v>100</v>
      </c>
      <c r="G24" s="101">
        <v>80</v>
      </c>
    </row>
    <row r="25" spans="1:7" ht="45" x14ac:dyDescent="0.2">
      <c r="A25" s="37" t="s">
        <v>86</v>
      </c>
      <c r="B25" s="36" t="s">
        <v>28</v>
      </c>
      <c r="C25" s="38">
        <v>10</v>
      </c>
      <c r="D25" s="102">
        <v>-22</v>
      </c>
      <c r="E25" s="38">
        <f t="shared" si="0"/>
        <v>32</v>
      </c>
      <c r="F25" s="38">
        <v>40</v>
      </c>
      <c r="G25" s="101">
        <v>50</v>
      </c>
    </row>
    <row r="26" spans="1:7" ht="22.5" x14ac:dyDescent="0.2">
      <c r="A26" s="37" t="s">
        <v>201</v>
      </c>
      <c r="B26" s="36" t="s">
        <v>107</v>
      </c>
      <c r="C26" s="38">
        <v>15</v>
      </c>
      <c r="D26" s="38">
        <v>9</v>
      </c>
      <c r="E26" s="38">
        <f t="shared" si="0"/>
        <v>6</v>
      </c>
      <c r="F26" s="38">
        <v>30</v>
      </c>
      <c r="G26" s="101">
        <v>10</v>
      </c>
    </row>
    <row r="27" spans="1:7" ht="33.75" x14ac:dyDescent="0.2">
      <c r="A27" s="37" t="s">
        <v>29</v>
      </c>
      <c r="B27" s="36" t="s">
        <v>30</v>
      </c>
      <c r="C27" s="38">
        <v>11</v>
      </c>
      <c r="D27" s="38">
        <v>4</v>
      </c>
      <c r="E27" s="38">
        <f t="shared" si="0"/>
        <v>7</v>
      </c>
      <c r="F27" s="38">
        <v>15</v>
      </c>
      <c r="G27" s="101">
        <v>8</v>
      </c>
    </row>
    <row r="28" spans="1:7" ht="33.75" x14ac:dyDescent="0.2">
      <c r="A28" s="37" t="s">
        <v>202</v>
      </c>
      <c r="B28" s="36" t="s">
        <v>111</v>
      </c>
      <c r="C28" s="38">
        <v>2</v>
      </c>
      <c r="D28" s="38">
        <v>2</v>
      </c>
      <c r="E28" s="38">
        <f t="shared" si="0"/>
        <v>0</v>
      </c>
      <c r="F28" s="38">
        <v>5</v>
      </c>
      <c r="G28" s="101">
        <v>4</v>
      </c>
    </row>
    <row r="29" spans="1:7" ht="22.5" x14ac:dyDescent="0.2">
      <c r="A29" s="37" t="s">
        <v>108</v>
      </c>
      <c r="B29" s="36" t="s">
        <v>22</v>
      </c>
      <c r="C29" s="38">
        <v>5</v>
      </c>
      <c r="D29" s="38">
        <v>3</v>
      </c>
      <c r="E29" s="38">
        <f t="shared" si="0"/>
        <v>2</v>
      </c>
      <c r="F29" s="38">
        <v>5</v>
      </c>
      <c r="G29" s="101">
        <f>D29+F29</f>
        <v>8</v>
      </c>
    </row>
    <row r="30" spans="1:7" ht="22.5" x14ac:dyDescent="0.2">
      <c r="A30" s="37" t="s">
        <v>109</v>
      </c>
      <c r="B30" s="36" t="s">
        <v>21</v>
      </c>
      <c r="C30" s="38">
        <v>5</v>
      </c>
      <c r="D30" s="38"/>
      <c r="E30" s="38">
        <f t="shared" si="0"/>
        <v>5</v>
      </c>
      <c r="F30" s="38">
        <v>5</v>
      </c>
      <c r="G30" s="101">
        <v>3</v>
      </c>
    </row>
    <row r="31" spans="1:7" ht="22.5" x14ac:dyDescent="0.2">
      <c r="A31" s="37" t="s">
        <v>31</v>
      </c>
      <c r="B31" s="36" t="s">
        <v>22</v>
      </c>
      <c r="C31" s="38">
        <v>44</v>
      </c>
      <c r="D31" s="38">
        <v>8</v>
      </c>
      <c r="E31" s="38">
        <f t="shared" si="0"/>
        <v>36</v>
      </c>
      <c r="F31" s="38">
        <v>25</v>
      </c>
      <c r="G31" s="101">
        <v>10</v>
      </c>
    </row>
    <row r="32" spans="1:7" ht="22.5" x14ac:dyDescent="0.2">
      <c r="A32" s="37" t="s">
        <v>32</v>
      </c>
      <c r="B32" s="36" t="s">
        <v>22</v>
      </c>
      <c r="C32" s="38">
        <v>5</v>
      </c>
      <c r="D32" s="38">
        <v>2</v>
      </c>
      <c r="E32" s="38">
        <f t="shared" si="0"/>
        <v>3</v>
      </c>
      <c r="F32" s="38">
        <v>5</v>
      </c>
      <c r="G32" s="101">
        <v>5</v>
      </c>
    </row>
    <row r="33" spans="1:7" ht="45" x14ac:dyDescent="0.2">
      <c r="A33" s="37" t="s">
        <v>203</v>
      </c>
      <c r="B33" s="36" t="s">
        <v>22</v>
      </c>
      <c r="C33" s="38"/>
      <c r="D33" s="111"/>
      <c r="E33" s="38">
        <f t="shared" si="0"/>
        <v>0</v>
      </c>
      <c r="F33" s="38">
        <v>2000</v>
      </c>
      <c r="G33" s="101">
        <v>1000</v>
      </c>
    </row>
    <row r="34" spans="1:7" ht="33.75" x14ac:dyDescent="0.2">
      <c r="A34" s="37" t="s">
        <v>110</v>
      </c>
      <c r="B34" s="36" t="s">
        <v>22</v>
      </c>
      <c r="C34" s="38">
        <v>200</v>
      </c>
      <c r="D34" s="102">
        <v>-50</v>
      </c>
      <c r="E34" s="38">
        <f t="shared" si="0"/>
        <v>250</v>
      </c>
      <c r="F34" s="38">
        <v>400</v>
      </c>
      <c r="G34" s="101">
        <v>200</v>
      </c>
    </row>
    <row r="35" spans="1:7" ht="33.75" x14ac:dyDescent="0.2">
      <c r="A35" s="37" t="s">
        <v>33</v>
      </c>
      <c r="B35" s="36" t="s">
        <v>22</v>
      </c>
      <c r="C35" s="38">
        <v>300</v>
      </c>
      <c r="D35" s="102">
        <v>-150</v>
      </c>
      <c r="E35" s="38">
        <f t="shared" si="0"/>
        <v>450</v>
      </c>
      <c r="F35" s="38">
        <v>400</v>
      </c>
      <c r="G35" s="101">
        <v>200</v>
      </c>
    </row>
    <row r="36" spans="1:7" ht="45" x14ac:dyDescent="0.2">
      <c r="A36" s="37" t="s">
        <v>204</v>
      </c>
      <c r="B36" s="36" t="s">
        <v>22</v>
      </c>
      <c r="C36" s="38">
        <v>600</v>
      </c>
      <c r="D36" s="38">
        <v>400</v>
      </c>
      <c r="E36" s="38">
        <f t="shared" si="0"/>
        <v>200</v>
      </c>
      <c r="F36" s="38">
        <v>1000</v>
      </c>
      <c r="G36" s="101">
        <v>800</v>
      </c>
    </row>
    <row r="37" spans="1:7" ht="33.75" x14ac:dyDescent="0.2">
      <c r="A37" s="37" t="s">
        <v>205</v>
      </c>
      <c r="B37" s="36" t="s">
        <v>22</v>
      </c>
      <c r="C37" s="38">
        <v>11</v>
      </c>
      <c r="D37" s="102">
        <v>-1</v>
      </c>
      <c r="E37" s="38">
        <f t="shared" si="0"/>
        <v>12</v>
      </c>
      <c r="F37" s="38">
        <v>5</v>
      </c>
      <c r="G37" s="101">
        <v>2</v>
      </c>
    </row>
    <row r="38" spans="1:7" ht="22.5" x14ac:dyDescent="0.2">
      <c r="A38" s="37" t="s">
        <v>206</v>
      </c>
      <c r="B38" s="36" t="s">
        <v>111</v>
      </c>
      <c r="C38" s="38">
        <v>1</v>
      </c>
      <c r="D38" s="38">
        <v>1</v>
      </c>
      <c r="E38" s="38">
        <f t="shared" si="0"/>
        <v>0</v>
      </c>
      <c r="F38" s="38">
        <v>2</v>
      </c>
      <c r="G38" s="101">
        <v>1</v>
      </c>
    </row>
    <row r="39" spans="1:7" ht="45" x14ac:dyDescent="0.2">
      <c r="A39" s="37" t="s">
        <v>207</v>
      </c>
      <c r="B39" s="36" t="s">
        <v>22</v>
      </c>
      <c r="C39" s="38">
        <v>2</v>
      </c>
      <c r="D39" s="38"/>
      <c r="E39" s="38">
        <f t="shared" si="0"/>
        <v>2</v>
      </c>
      <c r="F39" s="38">
        <v>3</v>
      </c>
      <c r="G39" s="101">
        <f>D39+F39</f>
        <v>3</v>
      </c>
    </row>
    <row r="40" spans="1:7" ht="57" thickBot="1" x14ac:dyDescent="0.25">
      <c r="A40" s="93" t="s">
        <v>155</v>
      </c>
      <c r="B40" s="112" t="s">
        <v>22</v>
      </c>
      <c r="C40" s="92">
        <v>2</v>
      </c>
      <c r="D40" s="92"/>
      <c r="E40" s="92">
        <f t="shared" si="0"/>
        <v>2</v>
      </c>
      <c r="F40" s="92">
        <v>2</v>
      </c>
      <c r="G40" s="113">
        <f>D40+F40</f>
        <v>2</v>
      </c>
    </row>
    <row r="41" spans="1:7" ht="14.25" thickTop="1" thickBot="1" x14ac:dyDescent="0.25">
      <c r="A41" s="358"/>
      <c r="B41" s="358"/>
      <c r="C41" s="358"/>
      <c r="D41" s="358"/>
      <c r="E41" s="358"/>
      <c r="F41" s="358"/>
      <c r="G41" s="359"/>
    </row>
    <row r="42" spans="1:7" ht="13.5" thickTop="1" x14ac:dyDescent="0.2"/>
  </sheetData>
  <mergeCells count="8">
    <mergeCell ref="F1:F2"/>
    <mergeCell ref="G1:G2"/>
    <mergeCell ref="A41:G41"/>
    <mergeCell ref="A1:A2"/>
    <mergeCell ref="B1:B2"/>
    <mergeCell ref="C1:C2"/>
    <mergeCell ref="D1:D2"/>
    <mergeCell ref="E1:E2"/>
  </mergeCells>
  <phoneticPr fontId="0"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11</vt:i4>
      </vt:variant>
    </vt:vector>
  </HeadingPairs>
  <TitlesOfParts>
    <vt:vector size="23" baseType="lpstr">
      <vt:lpstr>CONSOLIDADO</vt:lpstr>
      <vt:lpstr>SERVICIOS PERSONALES</vt:lpstr>
      <vt:lpstr>SERVICIOS ÁEREOS y viaticos </vt:lpstr>
      <vt:lpstr>MAQ ESP IMPRESORAS-COPIADORAS</vt:lpstr>
      <vt:lpstr>HARDWARE,SOFTWARE Y ACCESOR</vt:lpstr>
      <vt:lpstr>EQUIPOS TERM. COMUNICACIÓN</vt:lpstr>
      <vt:lpstr>MUEBLES DE OFICINA</vt:lpstr>
      <vt:lpstr>ACCESORIOS OFICINA</vt:lpstr>
      <vt:lpstr>SUMINISTROS DE OFICINA</vt:lpstr>
      <vt:lpstr>APARATOS Y ACCESORIOS OFICINA</vt:lpstr>
      <vt:lpstr>ELEMENTOS INSTITUCIONALES</vt:lpstr>
      <vt:lpstr>Hoja1</vt:lpstr>
      <vt:lpstr>'ACCESORIOS OFICINA'!Área_de_impresión</vt:lpstr>
      <vt:lpstr>'APARATOS Y ACCESORIOS OFICINA'!Área_de_impresión</vt:lpstr>
      <vt:lpstr>CONSOLIDADO!Área_de_impresión</vt:lpstr>
      <vt:lpstr>'ELEMENTOS INSTITUCIONALES'!Área_de_impresión</vt:lpstr>
      <vt:lpstr>'EQUIPOS TERM. COMUNICACIÓN'!Área_de_impresión</vt:lpstr>
      <vt:lpstr>'HARDWARE,SOFTWARE Y ACCESOR'!Área_de_impresión</vt:lpstr>
      <vt:lpstr>'MAQ ESP IMPRESORAS-COPIADORAS'!Área_de_impresión</vt:lpstr>
      <vt:lpstr>'MUEBLES DE OFICINA'!Área_de_impresión</vt:lpstr>
      <vt:lpstr>'SUMINISTROS DE OFICINA'!Área_de_impresión</vt:lpstr>
      <vt:lpstr>'ELEMENTOS INSTITUCIONALES'!Títulos_a_imprimir</vt:lpstr>
      <vt:lpstr>'SUMINISTROS DE OFICINA'!Títulos_a_imprimir</vt:lpstr>
    </vt:vector>
  </TitlesOfParts>
  <Company>Coldeportes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Coldeportes</dc:creator>
  <cp:lastModifiedBy>Rocío Pabón Santana</cp:lastModifiedBy>
  <cp:lastPrinted>2011-10-18T16:28:28Z</cp:lastPrinted>
  <dcterms:created xsi:type="dcterms:W3CDTF">2006-02-23T15:23:00Z</dcterms:created>
  <dcterms:modified xsi:type="dcterms:W3CDTF">2012-08-06T13:31:50Z</dcterms:modified>
</cp:coreProperties>
</file>