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omments16.xml" ContentType="application/vnd.openxmlformats-officedocument.spreadsheetml.comments+xml"/>
  <Override PartName="/xl/drawings/drawing18.xml" ContentType="application/vnd.openxmlformats-officedocument.drawing+xml"/>
  <Override PartName="/xl/comments17.xml" ContentType="application/vnd.openxmlformats-officedocument.spreadsheetml.comments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omments1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5195" windowHeight="8580" tabRatio="596" activeTab="1"/>
  </bookViews>
  <sheets>
    <sheet name="CONSOLIDADO" sheetId="2" r:id="rId1"/>
    <sheet name="SERVICIOS PERSONALES" sheetId="20" r:id="rId2"/>
    <sheet name="SERVICIOS ÁEREOS" sheetId="7" r:id="rId3"/>
    <sheet name="SERVICIOS TRANSPORTE TERRESTRE" sheetId="25" r:id="rId4"/>
    <sheet name="SERVICIOS GENERALES-CONSERJERIA" sheetId="21" r:id="rId5"/>
    <sheet name="SERVICIOS APOYO ADMINISTRATIVO " sheetId="23" r:id="rId6"/>
    <sheet name="SERVICIOS CARTOGRÁFICOS Y COMUN" sheetId="24" r:id="rId7"/>
    <sheet name="SERVICIOS DE ARQUITECTURA" sheetId="22" r:id="rId8"/>
    <sheet name="SERVICIOS PÚBLICOS" sheetId="30" r:id="rId9"/>
    <sheet name="CAJA MENOR" sheetId="31" r:id="rId10"/>
    <sheet name="SERVICIOS FINANCIEROS - SEGUROS" sheetId="28" r:id="rId11"/>
    <sheet name="IMPUESTOS Y CONTRIBUCIONES" sheetId="29" r:id="rId12"/>
    <sheet name="MANTENIMIENTO Y REPARACIÓN" sheetId="6" r:id="rId13"/>
    <sheet name="EQUIPOS TERM. COMUNICACIÓN" sheetId="10" r:id="rId14"/>
    <sheet name="EQUIPO DE PROYECCIÓN FOTO-VIDEO" sheetId="18" r:id="rId15"/>
    <sheet name="HARDWARE,SOFTWARE Y ACCESORIOS" sheetId="8" r:id="rId16"/>
    <sheet name="ACCESORIOS OFICINA" sheetId="26" r:id="rId17"/>
    <sheet name="MUEBLES DE OFICINA" sheetId="9" r:id="rId18"/>
    <sheet name="SUMINISTROS DE OFICINA" sheetId="5" r:id="rId19"/>
    <sheet name="APARATOS Y ACCESORIOS OFICINA" sheetId="12" r:id="rId20"/>
    <sheet name="ELEMENTOS INSTITUCIONALES" sheetId="19" r:id="rId21"/>
    <sheet name="OBRAS" sheetId="27" r:id="rId22"/>
  </sheets>
  <definedNames>
    <definedName name="_xlnm._FilterDatabase" localSheetId="19" hidden="1">'APARATOS Y ACCESORIOS OFICINA'!$C$12:$M$26</definedName>
    <definedName name="_xlnm.Print_Titles" localSheetId="20">'ELEMENTOS INSTITUCIONALES'!$1:$11</definedName>
    <definedName name="_xlnm.Print_Titles" localSheetId="18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I12" i="7" l="1"/>
  <c r="I19" i="20"/>
  <c r="J12" i="20"/>
  <c r="I12" i="21"/>
  <c r="K66" i="5"/>
  <c r="I66" i="5"/>
  <c r="I22" i="31"/>
  <c r="H22" i="31"/>
  <c r="I17" i="30"/>
  <c r="H17" i="30"/>
  <c r="L68" i="5"/>
  <c r="K67" i="5"/>
  <c r="I67" i="5"/>
  <c r="I12" i="29"/>
  <c r="H12" i="29"/>
  <c r="H18" i="28"/>
  <c r="I15" i="28"/>
  <c r="I13" i="28"/>
  <c r="I10" i="28"/>
  <c r="I12" i="28"/>
  <c r="I9" i="28"/>
  <c r="I18" i="28"/>
  <c r="I14" i="28"/>
  <c r="I11" i="28"/>
  <c r="I11" i="27"/>
  <c r="H11" i="27"/>
  <c r="L26" i="12"/>
  <c r="I9" i="26"/>
  <c r="I11" i="26"/>
  <c r="I10" i="26"/>
  <c r="H11" i="26"/>
  <c r="I10" i="9"/>
  <c r="I15" i="9"/>
  <c r="I11" i="8"/>
  <c r="H11" i="8"/>
  <c r="J10" i="8"/>
  <c r="J11" i="8"/>
  <c r="I13" i="24"/>
  <c r="I17" i="6"/>
  <c r="I15" i="23"/>
  <c r="J16" i="20"/>
  <c r="J10" i="20"/>
  <c r="J15" i="20"/>
  <c r="J14" i="20"/>
  <c r="J11" i="20"/>
  <c r="J8" i="20"/>
  <c r="H15" i="23"/>
  <c r="I10" i="25"/>
  <c r="H10" i="25"/>
  <c r="H13" i="24"/>
  <c r="H15" i="9"/>
  <c r="I11" i="22"/>
  <c r="H11" i="22"/>
  <c r="H12" i="21"/>
  <c r="L23" i="19"/>
  <c r="G23" i="19"/>
  <c r="I17" i="19"/>
  <c r="I16" i="19"/>
  <c r="I10" i="18"/>
  <c r="H10" i="18"/>
  <c r="I11" i="10"/>
  <c r="K23" i="5"/>
  <c r="I23" i="5"/>
  <c r="K12" i="5"/>
  <c r="I12" i="5"/>
  <c r="H20" i="2"/>
  <c r="H21" i="2"/>
  <c r="H11" i="10"/>
  <c r="K32" i="5"/>
  <c r="I32" i="5"/>
  <c r="I44" i="5"/>
  <c r="K65" i="5"/>
  <c r="I65" i="5"/>
  <c r="K14" i="12"/>
  <c r="I14" i="12"/>
  <c r="K28" i="5"/>
  <c r="I28" i="5"/>
  <c r="K27" i="5"/>
  <c r="I27" i="5"/>
  <c r="K22" i="5"/>
  <c r="I22" i="5"/>
  <c r="K21" i="5"/>
  <c r="I21" i="5"/>
  <c r="K16" i="5"/>
  <c r="I16" i="5"/>
  <c r="H12" i="7"/>
  <c r="I10" i="7"/>
  <c r="I9" i="7"/>
  <c r="K64" i="5"/>
  <c r="I64" i="5"/>
  <c r="G26" i="12"/>
  <c r="K25" i="12"/>
  <c r="I25" i="12"/>
  <c r="K23" i="12"/>
  <c r="I23" i="12"/>
  <c r="K21" i="12"/>
  <c r="I21" i="12"/>
  <c r="K16" i="12"/>
  <c r="I16" i="12"/>
  <c r="K15" i="12"/>
  <c r="I15" i="12"/>
  <c r="K13" i="12"/>
  <c r="I13" i="12"/>
  <c r="G68" i="5"/>
  <c r="I19" i="5"/>
  <c r="K17" i="5"/>
  <c r="I17" i="5"/>
  <c r="K61" i="5"/>
  <c r="K36" i="5"/>
  <c r="I36" i="5"/>
  <c r="H17" i="6"/>
  <c r="K59" i="5"/>
  <c r="I59" i="5"/>
  <c r="K56" i="5"/>
  <c r="I56" i="5"/>
  <c r="K51" i="5"/>
  <c r="I51" i="5"/>
  <c r="K49" i="5"/>
  <c r="I49" i="5"/>
  <c r="K48" i="5"/>
  <c r="I48" i="5"/>
  <c r="K47" i="5"/>
  <c r="I47" i="5"/>
  <c r="K46" i="5"/>
  <c r="I46" i="5"/>
  <c r="K45" i="5"/>
  <c r="I45" i="5"/>
  <c r="K40" i="5"/>
  <c r="I40" i="5"/>
  <c r="K39" i="5"/>
  <c r="I39" i="5"/>
  <c r="K37" i="5"/>
  <c r="I37" i="5"/>
  <c r="K35" i="5"/>
  <c r="I35" i="5"/>
  <c r="K34" i="5"/>
  <c r="I34" i="5"/>
  <c r="K33" i="5"/>
  <c r="I33" i="5"/>
  <c r="K29" i="5"/>
  <c r="I29" i="5"/>
  <c r="K26" i="5"/>
  <c r="I26" i="5"/>
  <c r="K24" i="5"/>
  <c r="I24" i="5"/>
  <c r="K20" i="5"/>
  <c r="I20" i="5"/>
  <c r="I18" i="5"/>
  <c r="J19" i="20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5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8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9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0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1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7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18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<sst xmlns="http://schemas.openxmlformats.org/spreadsheetml/2006/main" count="1231" uniqueCount="561">
  <si>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</si>
  <si>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</si>
  <si>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</si>
  <si>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</si>
  <si>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</si>
  <si>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</si>
  <si>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</si>
  <si>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</si>
  <si>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</si>
  <si>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</si>
  <si>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</si>
  <si>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</si>
  <si>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</si>
  <si>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</si>
  <si>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</si>
  <si>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</si>
  <si>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</si>
  <si>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</si>
  <si>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INVERSIÓN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</si>
  <si>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</si>
  <si>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</si>
  <si>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</si>
  <si>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</si>
  <si>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</si>
  <si>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</si>
  <si>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</si>
  <si>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</si>
  <si>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</si>
  <si>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</si>
  <si>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</si>
  <si>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</si>
  <si>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</si>
  <si>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</si>
  <si>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</si>
  <si>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</si>
  <si>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</si>
  <si>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</si>
  <si>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</si>
  <si>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</si>
  <si>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</si>
  <si>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</si>
  <si>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SACAGANCHOS</t>
  </si>
  <si>
    <t>SOBRES MANILA OFICIO</t>
  </si>
  <si>
    <t>TAJALAPIZ METALICO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</si>
  <si>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</si>
  <si>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</si>
  <si>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</si>
  <si>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</si>
  <si>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</si>
  <si>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</si>
  <si>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</si>
  <si>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</si>
  <si>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</si>
  <si>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</si>
  <si>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</si>
  <si>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</si>
  <si>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</si>
  <si>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</si>
  <si>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</si>
  <si>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>1.36.1.2</t>
  </si>
  <si>
    <t>EQUIPOS TERMINALES DE COMUNICACIONES FIJAS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</si>
  <si>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</si>
  <si>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 xml:space="preserve">Comprende aquellos elementos de oficina tales como muebles, sillas, escritorios, mesas, modulos de archivo, entre otros . 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</si>
  <si>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</si>
  <si>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</si>
  <si>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</si>
  <si>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</si>
  <si>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</si>
  <si>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</si>
  <si>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</si>
  <si>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</si>
  <si>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</si>
  <si>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</si>
  <si>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</si>
  <si>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</si>
  <si>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</si>
  <si>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</si>
  <si>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</si>
  <si>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</si>
  <si>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</si>
  <si>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</si>
  <si>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</si>
  <si>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</si>
  <si>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</si>
  <si>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</si>
  <si>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</si>
  <si>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</si>
  <si>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</si>
  <si>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</si>
  <si>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</si>
  <si>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</si>
  <si>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</si>
  <si>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</si>
  <si>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</si>
  <si>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</si>
  <si>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</si>
  <si>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</si>
  <si>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</si>
  <si>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</si>
  <si>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</si>
  <si>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</si>
  <si>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</si>
  <si>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</si>
  <si>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</si>
  <si>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</si>
  <si>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</si>
  <si>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</si>
  <si>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</si>
  <si>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</si>
  <si>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</si>
  <si>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</si>
  <si>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</si>
  <si>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</si>
  <si>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</si>
  <si>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</si>
  <si>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</si>
  <si>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</si>
  <si>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</si>
  <si>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</si>
  <si>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</si>
  <si>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</si>
  <si>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</si>
  <si>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</si>
  <si>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</si>
  <si>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</si>
  <si>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</si>
  <si>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</si>
  <si>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</si>
  <si>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</si>
  <si>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</si>
  <si>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</si>
  <si>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</si>
  <si>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</si>
  <si>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</si>
  <si>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</si>
  <si>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</si>
  <si>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</si>
  <si>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</si>
  <si>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</si>
  <si>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</si>
  <si>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</si>
  <si>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</si>
  <si>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</si>
  <si>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</si>
  <si>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UNIDAD DE MEDIDA</t>
  </si>
  <si>
    <t>SUMINISTROS Y APARATOS DE OFICINA/FORMAS Y SOBRES</t>
  </si>
  <si>
    <t>ALMOHADILLA PARA SELLOS</t>
  </si>
  <si>
    <t>BANDAS DE CAUCHO</t>
  </si>
  <si>
    <t>BISTURI GRANDE</t>
  </si>
  <si>
    <t>BORRADOR PARA TABLERO ACRILICO</t>
  </si>
  <si>
    <t>CAJA DE CHINCHES</t>
  </si>
  <si>
    <t>CINTA PARA FAX PANASONIC KX-FA136</t>
  </si>
  <si>
    <t>HUMEDECEDOR PARA DEDOS</t>
  </si>
  <si>
    <t>LIBRO 400 FOLIOS PASTA DURA TRES COLUMNAS</t>
  </si>
  <si>
    <t>MARCADOR PARA ACETATO</t>
  </si>
  <si>
    <t>PERFORADORA 2 HUECOS</t>
  </si>
  <si>
    <t>PERFORADORA 3 HUECOS</t>
  </si>
  <si>
    <t>PERFORADORA INDUSTRIAL 2 HUECOS</t>
  </si>
  <si>
    <t>PLASTILINA LIMPIA TIPOS</t>
  </si>
  <si>
    <t>REGLA PLASTICA DE 30 CMS</t>
  </si>
  <si>
    <t>REGLA PLASTICA DE 50 CMS</t>
  </si>
  <si>
    <t>SOBRES MANILA CARTA</t>
  </si>
  <si>
    <t>TARJETERO</t>
  </si>
  <si>
    <t>FRASCO</t>
  </si>
  <si>
    <t xml:space="preserve">Suministro de tiquetes áereos en rutas internacionales. </t>
  </si>
  <si>
    <t>DVD/R</t>
  </si>
  <si>
    <t>CORRECTOR LIQUIDO LÁPIZ</t>
  </si>
  <si>
    <t>INDICE SEPARADORES AZ</t>
  </si>
  <si>
    <t>SELLO AUTOMÁTICO</t>
  </si>
  <si>
    <t>TINTA NEGRA PARA SELLOS</t>
  </si>
  <si>
    <t>MEMORIA USB 2 GB</t>
  </si>
  <si>
    <t>Teléfono  digital con identificador</t>
  </si>
  <si>
    <t>Teléfono  analógo</t>
  </si>
  <si>
    <t>MEDIA ARITMETICA/PRECIO INDICATIVO</t>
  </si>
  <si>
    <t>1.48.1.14</t>
  </si>
  <si>
    <t>Silla  ejecutiva sin brazos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</si>
  <si>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</si>
  <si>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</si>
  <si>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</si>
  <si>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</si>
  <si>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</si>
  <si>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</si>
  <si>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</si>
  <si>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</si>
  <si>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 xml:space="preserve">Teléfonos inalámbrico, digital y análogo </t>
  </si>
  <si>
    <t>INVERSIÓN Y FUNCIONAMIENTO</t>
  </si>
  <si>
    <t>Este servicio serán contratados por la Coordinación de Apoyo Tecnológico, ver anexo.</t>
  </si>
  <si>
    <t>el suministro de estos elementos serán contratados por la Coordinación de Apoyo Tecnológico, ver anexo.</t>
  </si>
  <si>
    <t>El suministro de estos elementos serán contratados por la Coordinación Administrativa.</t>
  </si>
  <si>
    <t>COSEDORA SEMIINDUSTRIAL</t>
  </si>
  <si>
    <t>1.52.2.28</t>
  </si>
  <si>
    <t>Sello</t>
  </si>
  <si>
    <t>1.52.2.7</t>
  </si>
  <si>
    <t>Cosedora</t>
  </si>
  <si>
    <t>1.48.1.25.1</t>
  </si>
  <si>
    <t xml:space="preserve">Tarjetero tipo fundas, en carton de alta densidad, de dimensiones menores a 0,10 x 0,06 x 0,025 m, de 0-15 separaciones, de 0-150 tarjetas de capacidad. </t>
  </si>
  <si>
    <t>1.52.2.2.58</t>
  </si>
  <si>
    <t>MEDÍA ARITMÉTICA/PRECIO INDICATIVO</t>
  </si>
  <si>
    <t xml:space="preserve">Almohadilla para sello, de forma rectangular, dimensiones mayor a 70 x 100 y menor o igual a 100 x 150 mm, y material de la carcasa en plastico. 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</si>
  <si>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</si>
  <si>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</si>
  <si>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</si>
  <si>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</si>
  <si>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1.52.1.17.29</t>
  </si>
  <si>
    <t xml:space="preserve">Borrador para tinta, tipo tamaño lapiz con escobilla, por 1 und. </t>
  </si>
  <si>
    <t xml:space="preserve">BORRADOR PARA TINTA ESCOBILLA </t>
  </si>
  <si>
    <t>1.52.1.17.1</t>
  </si>
  <si>
    <t>Borrador para tablero, tipo felpa sintetica base en madera, por 1</t>
  </si>
  <si>
    <t>1.52.1.22.9</t>
  </si>
  <si>
    <t xml:space="preserve">Chinches de cabeza plastica, por caja de 50 und. </t>
  </si>
  <si>
    <t>1.52.1.72</t>
  </si>
  <si>
    <t>Disco compacto</t>
  </si>
  <si>
    <t>1.32.10.8.17</t>
  </si>
  <si>
    <t>CINTA DE ENMASCARAR 48mmx40m</t>
  </si>
  <si>
    <t>cinta de enmascarar, multipropositos, dimensiones (48mmx40m), nacional</t>
  </si>
  <si>
    <t>1.52.1.28</t>
  </si>
  <si>
    <t>Cinta para aparatos</t>
  </si>
  <si>
    <t>1.52.1.35</t>
  </si>
  <si>
    <t>Corrector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</si>
  <si>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</si>
  <si>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</si>
  <si>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</si>
  <si>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1.52.1.53</t>
  </si>
  <si>
    <t>Libros de oficina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</si>
  <si>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</si>
  <si>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</si>
  <si>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</si>
  <si>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</si>
  <si>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</si>
  <si>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1.52.2.22.56</t>
  </si>
  <si>
    <t xml:space="preserve">Perforadora de tamaño mayor a 10 y menor o igual a 30 cm, 4 ajustable a 3 perforaciones, capacidad de hojas a perforar mayor a 35 y menor o igual a 45, con trampilla para vaciar los confetis, con sistema de bloqueo. 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</si>
  <si>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</si>
  <si>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</si>
  <si>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1.52.2.22.57</t>
  </si>
  <si>
    <t xml:space="preserve">Perforadora de tamaño mayor a 10 y menor o igual a 30 cm, 2 perforaciones, capacidad de hojas a perforar mayor a 45, con trampilla para vaciar los confetis, con sistema de bloqueo . </t>
  </si>
  <si>
    <t>1.52.1.61.338</t>
  </si>
  <si>
    <t xml:space="preserve">Plastilina en bloque, uso limpiatipos, presentacion en caja de 2 unidades y peso menor o igual a 50 g, con tonalidad monocolor. </t>
  </si>
  <si>
    <t>1.52.1.78.10</t>
  </si>
  <si>
    <t xml:space="preserve">Refuerzo autoadhesivo de diametro mayor a 1.5 cm, en presentacion mayor a 400 unidades por paquete. </t>
  </si>
  <si>
    <t>REFUERZOS AUTOADHESIVI PARA HOJAS</t>
  </si>
  <si>
    <t>1.52.1.79.146</t>
  </si>
  <si>
    <t xml:space="preserve">Guia para trazo tipo regla, en acrilico transparente, borde biselado, unidad milimetrada doble graduacion, de 30 cm, por 1 und. </t>
  </si>
  <si>
    <t>1.52.1.79.148</t>
  </si>
  <si>
    <t xml:space="preserve">Guia para trazo tipo regla, en acrilico transparente, borde biselado, unidad milimetrada doble graduacion, de 50 cm, por 1 und. </t>
  </si>
  <si>
    <t>1.52.1.83</t>
  </si>
  <si>
    <t>Rotulo adhesivo en papel bond</t>
  </si>
  <si>
    <t>ROTULOS ADHESIVOS TAMAÑO CARTA 215.9 X 279.4 MM 
400 UNIDADES</t>
  </si>
  <si>
    <t>1.52.1.111.3</t>
  </si>
  <si>
    <t xml:space="preserve">Label para CD en blanco en material bond para rotulo. </t>
  </si>
  <si>
    <t>ROTULOS (LABELS) PARA CD</t>
  </si>
  <si>
    <t>1.52.1.70.229</t>
  </si>
  <si>
    <t xml:space="preserve">Tinta para almohadilla, de color negro, y presentacion de 28 - 30 cm3 </t>
  </si>
  <si>
    <t xml:space="preserve">Toner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</si>
  <si>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</si>
  <si>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</si>
  <si>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</si>
  <si>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</si>
  <si>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1.52.1.46</t>
  </si>
  <si>
    <t>BANDERITAS FLAGS LANGUETTES</t>
  </si>
  <si>
    <t>CARTELERA CORCHO 80 CM X 120 CM</t>
  </si>
  <si>
    <t>1.52.1.13.38</t>
  </si>
  <si>
    <t>Banderita mayor a ? y menor o igual a 1 in, sin iconos impresos, en presentacion por paquete de 60 unidades .</t>
  </si>
  <si>
    <t>Carteleras</t>
  </si>
  <si>
    <t>SUBDIRECCIÓN TÉCNICA</t>
  </si>
  <si>
    <t>1.47.3.5</t>
  </si>
  <si>
    <t>Silla  ejecutiva para sala de juntas</t>
  </si>
  <si>
    <t>Mesa para sala de juntas</t>
  </si>
  <si>
    <t>1.48.1.11</t>
  </si>
  <si>
    <t>Escritorios modulares tres cajones</t>
  </si>
  <si>
    <t>1.48.1.1</t>
  </si>
  <si>
    <t>1.48.1.9</t>
  </si>
  <si>
    <t>Telón</t>
  </si>
  <si>
    <t>1.44.3.5</t>
  </si>
  <si>
    <t xml:space="preserve"> 
EQUIPO DE PROYECCIÓN FOTOGRÁFICA Y VIDEO</t>
  </si>
  <si>
    <t>PROYECTOR INTEGRADO</t>
  </si>
  <si>
    <t>Video beam</t>
  </si>
  <si>
    <t>SUMINISTROS Y APARATOS DE OFICINA/ SUMINISTROS DE OFICINA</t>
  </si>
  <si>
    <t>1.52.1.3</t>
  </si>
  <si>
    <t>AGENDAS (SEGÚN MUESTRA)</t>
  </si>
  <si>
    <t>Agenda</t>
  </si>
  <si>
    <t>1.52.1.9</t>
  </si>
  <si>
    <t>BOLIGRAFO INSTITUCIONAL (SEGÚN MUESTRA)</t>
  </si>
  <si>
    <t>Boligrafo con logo institucional según muestra</t>
  </si>
  <si>
    <t>1.52.1.19</t>
  </si>
  <si>
    <t>CARPETAS INSTITUCIONALES</t>
  </si>
  <si>
    <t>Carpetas con logo institucional según muestra</t>
  </si>
  <si>
    <t>LIBROS, MAPAS Y OTRAS PUBLICACIONES/LIBROS Y FOLLETOS</t>
  </si>
  <si>
    <t>1.53.1.37</t>
  </si>
  <si>
    <t xml:space="preserve">CARTILLAS </t>
  </si>
  <si>
    <t>Libro o cartilla técnica</t>
  </si>
  <si>
    <t>DIPLOMAS</t>
  </si>
  <si>
    <t xml:space="preserve">Diplomas </t>
  </si>
  <si>
    <t>1.53.7</t>
  </si>
  <si>
    <t>LIBROS, MAPAS Y OTRAS PUBLICACIONES/DIVERSOS MATERIALES IMPRESOS</t>
  </si>
  <si>
    <t>IMPRESOS</t>
  </si>
  <si>
    <t>Diversos materiales impresos</t>
  </si>
  <si>
    <t>LIBRETA ARGOLLADA CON LOGO (SEGÚN MUESTRA)</t>
  </si>
  <si>
    <t>Libretas</t>
  </si>
  <si>
    <t>PERFIL</t>
  </si>
  <si>
    <t>2.31.16</t>
  </si>
  <si>
    <t>SERVICIOS PERSONALES</t>
  </si>
  <si>
    <t>2.32.1</t>
  </si>
  <si>
    <t xml:space="preserve">Servicios de apoyo administrativo, funcionamiento y gerencial. </t>
  </si>
  <si>
    <t xml:space="preserve">Servicio de apoyo administrativo </t>
  </si>
  <si>
    <t xml:space="preserve">INVERSIÓN </t>
  </si>
  <si>
    <t>2.27.3</t>
  </si>
  <si>
    <t>1-12</t>
  </si>
  <si>
    <t>2.8.1</t>
  </si>
  <si>
    <t>SERVICIOS DE ARQUITECTURA E INGENIERIA RELACIONADOS CON CONSTRUCCIÓN</t>
  </si>
  <si>
    <t xml:space="preserve">Servicios de arquitectura en edificios administrativos y de servicios. </t>
  </si>
  <si>
    <t>Prestación de servicios profesionales</t>
  </si>
  <si>
    <t xml:space="preserve">INVERSIÓN
7310708142 
731070813510
</t>
  </si>
  <si>
    <t>220
VER ANEXO DESAGREGADOS</t>
  </si>
  <si>
    <t>INVERSIÓN
7310708142</t>
  </si>
  <si>
    <t>SERVICIO GENERALES Y CONSERJERIA</t>
  </si>
  <si>
    <t>Servicios de refrigerios y almuerzos</t>
  </si>
  <si>
    <t>1060
VER ANEXO DESAGREGADOS</t>
  </si>
  <si>
    <t xml:space="preserve">INVERSIÓN
</t>
  </si>
  <si>
    <t>11</t>
  </si>
  <si>
    <t>SERVICIO DE ARQUITECTURA</t>
  </si>
  <si>
    <t>Ampliación y acondicionamiento oficinas subdirección Técnica.</t>
  </si>
  <si>
    <t>2
VER ANEXO DESAGREGADOS</t>
  </si>
  <si>
    <t>EQUIPO DE PROYECCIÓN FOTOGRÁFICA Y VIDEO</t>
  </si>
  <si>
    <t>Proyector integrado - Video beam</t>
  </si>
  <si>
    <t>Este servicio será contratado por la Coordinación de Infraestructura.</t>
  </si>
  <si>
    <t>Discos duros externos 500GB compatible con USB 1.0/2.0</t>
  </si>
  <si>
    <t>19
VER ANEXO DESAGREGADOS</t>
  </si>
  <si>
    <t>Silla, mesas, escritorios, entre otros.</t>
  </si>
  <si>
    <t xml:space="preserve">INVERSIÓN
FUNCIONAMIENTO
</t>
  </si>
  <si>
    <t>30
VER ANEXO DESAGREGADOS</t>
  </si>
  <si>
    <t>ELEMENTOS INSTITUCIONALES(SUMINISTROS Y APARATOS DE OFICINA/ SUMINISTROS DE OFICINA)</t>
  </si>
  <si>
    <t>Agendas, libretas, boligrafos y carpetas con logo (según muestras)</t>
  </si>
  <si>
    <t>16000
VER ANEXO DESAGREGADOS</t>
  </si>
  <si>
    <t>9-10</t>
  </si>
  <si>
    <t>ELEMENTOS INSTITUCIONALES (LIBROS, MAPAS Y OTRAS PUBLICACIONES)</t>
  </si>
  <si>
    <t>Cartillas, diplomas e impresos.</t>
  </si>
  <si>
    <t>15000
VER ANEXO DESAGREGADOS</t>
  </si>
  <si>
    <t>Apoyar, dirigir y controlar el Sistema Nacional de Deportes en cuanto a deporte, control dopaje, Centro de Alto Rendimiento.</t>
  </si>
  <si>
    <t>6
VER ANEXO DESAGREGADOS</t>
  </si>
  <si>
    <t>1.52.1.81.113</t>
  </si>
  <si>
    <t>PAPEL PARA FAX 30MTS KX-F220</t>
  </si>
  <si>
    <t xml:space="preserve">Rollo de papel para fax, en papel termico, sin impresion, de 21 cm de ancho y 30 m de largo, por 1 und. </t>
  </si>
  <si>
    <t>ROLLO</t>
  </si>
  <si>
    <t>3007
VER ANEXO DESAGREGADOS</t>
  </si>
  <si>
    <t>PRESTACIÓN DE SERVICIOS DE APOYO Y ASISTENCIA EN LAS ACTIVIDADES OPERATIVAS  Y  TÉCNICAS DEL ALMACÉN EN EL ÁREA  DE LA  COORDINACIÓN  ADMINISTRATIVA QUE GARANTICE LA EJECUCIÓN DE LOS PROCESOS DE ENTRADA Y SALIDA DE ELEMENTOS  Y BIENES  DEVOLUTIVOS  Y DE CONSUMO DEL ALMACÉN; Y EL MANEJO DE LOS  INVENTARIOS.</t>
  </si>
  <si>
    <t>TÉCNICO EN SISTEMAS EXPERIENCIA EN ARCHIVO</t>
  </si>
  <si>
    <t>TÉCNICO PROFESIONAL EN ARCHIVISTICA</t>
  </si>
  <si>
    <t>TECNOLOGO EN ADMINISTRACIÓN FINANCIERA</t>
  </si>
  <si>
    <t>COORDINACIÓN GRUPO ADMINISTRATIVO</t>
  </si>
  <si>
    <t>Mantenimiento preventivo y correctivo de fotocopiadoras y fax del Instituto</t>
  </si>
  <si>
    <t>2.27.10.1.75</t>
  </si>
  <si>
    <t>2.27.3.1.11</t>
  </si>
  <si>
    <t>ASEO Y LIMPIEZA DE INSTALACIONES</t>
  </si>
  <si>
    <t>Aseo y limpieza de instalaciones en edificios con personal uniformado, elementos de aseo suministrados por la entidad contratada para la prestacion del servicio y alquiler de maquinaria industrial. Con asignacion de supervisor</t>
  </si>
  <si>
    <t>Prestación de servicios de aseo y cafeteria con insumos y alquiler maquinaria necesarios para prestación del servicio contratado.</t>
  </si>
  <si>
    <t>FUNCIONAMIENTO</t>
  </si>
  <si>
    <t>ALIMENTICIOS Y DE CAFETERIA</t>
  </si>
  <si>
    <t>Servicio de bebidas, atendiendo a un funcionario , con personal uniformado que servira mas de dos bebida diaria, con insumos de cafeteria suministrados por la entidad contratada para la prestacion del servicio, en recipientes desechables</t>
  </si>
  <si>
    <t>Prestación de servicios para la revisión, recarga, mantenimiento de extintores y gabinetes contra incendios del Instituto.</t>
  </si>
  <si>
    <t>Mantenimiento preventivo y correctivo de ascensor sede administrativa</t>
  </si>
  <si>
    <t>Mantenimiento preventivo y correctivo de video beams</t>
  </si>
  <si>
    <t>Mantenimiento preventivo y correctivo de equipos audiovisuales</t>
  </si>
  <si>
    <t>Mantenimiento preventivo y correctivo de impresora para carnés evolis pebble</t>
  </si>
  <si>
    <t>SERVICIO DE MENSAJERIA ESPECIALIZADA Y MENSAJERIA URBANO, NACIONAL E INTERNACIONAL</t>
  </si>
  <si>
    <t>MENSAJERÍA ESPECIALIZADA</t>
  </si>
  <si>
    <t>Recepcion, clasificacion, curso y entrega personalizada de envios de correspondencia y demas objetos postales en el menor tiempo a traves de unos trayectos especiales, garantizando el seguimiento y control de los mismos, en todas las etapas del proceso, desde su admision en la oficina postal o en el domicilio del cliente segun el volumen hasta el momento de la entrega en la direccion del destinatario registrada en cada envio.</t>
  </si>
  <si>
    <t xml:space="preserve">SERVICIO DE CORRESPONDENCIA INTERNA DE LA ENTIDAD Y EXTERNA A NIVEL URBANO DE LA CIUDAD </t>
  </si>
  <si>
    <t>Es un servicio de administracion y manejo integral de la correspondencia interna y externa de la entidad que solicita el servicio, con personal altamente calificado en los sitios asignados por el cliente con el fin de centralizar, organizar, controlar y asesorar profesionalmente dentro de las instalaciones del mismo, todo lo relacionado en materia de correo.</t>
  </si>
  <si>
    <t>CENTRO DE ADMINISTRACION DE CORRESPONDENCIA</t>
  </si>
  <si>
    <t>2.32.6.5</t>
  </si>
  <si>
    <t>2.32.6.2</t>
  </si>
  <si>
    <t>2.35.21</t>
  </si>
  <si>
    <t>SERVICIO DE FOTOCOPIADO AL INTERIOR DEL INSTITUTO</t>
  </si>
  <si>
    <t xml:space="preserve">Otros servicios de publicacion, imprenta, cartografia, fotografia y comunicacion. </t>
  </si>
  <si>
    <t>COMUNICACIONES, SERVICIOS FOTOGRÁFICOS, CARTOGRAFÍA , IMPRENTA Y PUBLICACIÓN.</t>
  </si>
  <si>
    <t>2.32.2</t>
  </si>
  <si>
    <t>SERVICIO DE FUNCIONAMIETNO Y PROCESAMIENTO DE DOCUMENTOS</t>
  </si>
  <si>
    <t>Servicio de microfilmación, digitalización, capacitación en administración y gestión documental y todo lo referente a los procesos del manejo y administración de información.</t>
  </si>
  <si>
    <t xml:space="preserve">Fletamiento para objetos en vehiculos automotores. </t>
  </si>
  <si>
    <t>SERVICIO DE TRANSPORTE TERRESTRE</t>
  </si>
  <si>
    <t>SERVICIO DE TRANSPORTE TERRESTRE ESPECIAL Y DE CARGA A NIVEL LOCAL Y NACIONAL</t>
  </si>
  <si>
    <t>2.37.4</t>
  </si>
  <si>
    <t>2.27.6.1</t>
  </si>
  <si>
    <t>SERVICIOS DE GUARDA Y VIGILANCIA</t>
  </si>
  <si>
    <t>Servicio de vigilancia y segurisdad física</t>
  </si>
  <si>
    <t xml:space="preserve">SERVICIO DE VIGILANCIA Y SEGURIDAD PRIVADA </t>
  </si>
  <si>
    <t>OTROS SERVICIOS DE PÚBLICACIÓN, IMPRENTA, CARTOGRAFÍA Y COMUNICACIÓN.</t>
  </si>
  <si>
    <t>Otros servicios de publicacion, imprenta, cartografia, fotografia y comunicacion.</t>
  </si>
  <si>
    <t>SUSCRIPCION Y/O RENOVACION PERIODICOS</t>
  </si>
  <si>
    <t>COMBUSTIBLE</t>
  </si>
  <si>
    <t>el presente proceso de selección, está exento del cumplimiento de la normatividad SICE, de acuerdo a lo establecido en el literal f, del artículo 18 del Decreto 3512 de 2003 *</t>
  </si>
  <si>
    <t>* “Artículo 18. Excepciones aplicables al SICE. Los procesos contractuales para la adquisición de los siguientes bienes y servicios se encuentran temporalmente exentos del cumplimiento de las normas del SICE: f) Los productos con precios regulados por el Gobierno”</t>
  </si>
  <si>
    <t>1.65.7.1</t>
  </si>
  <si>
    <t>SUMINISTROS Y  APARATOS DE OFICINA</t>
  </si>
  <si>
    <t>Suministro de aparatos y elementos de oficina tales como papelería, toner y otros.</t>
  </si>
  <si>
    <t>SUMINISTRO DE PAPELERIA, TONER Y UTILES DE OFICINA PARA LA ENTIDAD</t>
  </si>
  <si>
    <t>VER DESAGREDADOS OFICINAS</t>
  </si>
  <si>
    <t>PRESTAR SUS SERVICIOS PROFESIONALES PARA FORMULAR E IMPLEMENTAR ACTIVIDADES DE SENSIBILIZACIÓN DEL PLAN INSTITUCIONAL DE GESTIÓN AMBIENTAL PIGA DE COLDEPORTES.</t>
  </si>
  <si>
    <t>ADMINISTRADORA AMBIENTAL</t>
  </si>
  <si>
    <t>PROGRAMA DE GESTIÓN AMBIENTAL</t>
  </si>
  <si>
    <t>APOYO A LA GESTIÓN, PLANES Y PROGRAMAS DE LA COORDINACIÓN ADMINISTRATIVA</t>
  </si>
  <si>
    <t xml:space="preserve">Prestación de servicios profesionales </t>
  </si>
  <si>
    <t>ABOGADO</t>
  </si>
  <si>
    <t>PRESTAR SUS SERVICIOS PROFESIONALES PARA FORMULAR E IMPLEMENTAR EL PROGRAMA DE GESTIÓN DOCUMENTAL DEL INSTITUTO, LA SENSIBILIZACIÓN DE LA APLICACIÓN DEL PROGRAMA Y APOYAR A LA COORDINACIÓN ADMINISTRATIVA EN TODO LO REFERENTE AL MANEJO DE LOS ARCHIVOS DE  LA ENTIDAD.</t>
  </si>
  <si>
    <t>PROFESIONAL EN CIENCIAS DE LA INFORMACIÓN Y AFINES</t>
  </si>
  <si>
    <t>PROGRAMA DE GESTIÓN DOCUMENTAL</t>
  </si>
  <si>
    <t>Esta Coordinación realizará el contrato de suministro de tiquetes de todo el Instituto</t>
  </si>
  <si>
    <t>Suministro de tiquetes áereos en rutas nacionales para la Coordinación Administrativa</t>
  </si>
  <si>
    <t>1</t>
  </si>
  <si>
    <t>2</t>
  </si>
  <si>
    <t>PAUTA DIRECTORIOS DESPACHOS PÚBLICOS</t>
  </si>
  <si>
    <t>6</t>
  </si>
  <si>
    <t>1.47.1</t>
  </si>
  <si>
    <t>Comprende todos los Computadores personales de escritorio y portatiles con capacidad y rendimiento bajo y alto.</t>
  </si>
  <si>
    <t>1.47.2.6</t>
  </si>
  <si>
    <t>Scaner</t>
  </si>
  <si>
    <t>Computadores alto rendimiento</t>
  </si>
  <si>
    <t>Archivador de 6 cuerpos</t>
  </si>
  <si>
    <t>1.48.3.1.228</t>
  </si>
  <si>
    <t>MUEBLES/ACCESORIOS</t>
  </si>
  <si>
    <t>PAPELERA PARA PISO (BASURERA)</t>
  </si>
  <si>
    <t xml:space="preserve">Basurera en madera, sin tapa, de dimensiones mayores o iguales a 0.30 x 0.10 x 0.20 y menores o iguales a 0.399 x 0.70 x 0.90 m </t>
  </si>
  <si>
    <t>1.48.1.23.3</t>
  </si>
  <si>
    <t>PAPELERA PARA ESCRITORIO</t>
  </si>
  <si>
    <t xml:space="preserve">Papelera en madera cedro, de 0-2 bandejas, de dimensiones menores a 0.25 x 0.27 x 0.05 m </t>
  </si>
  <si>
    <t>TONER H.P LASER JET CE255X</t>
  </si>
  <si>
    <t>TONER IMPRESORA XEROX PE-114E</t>
  </si>
  <si>
    <t>TONER IMPRESORA XEROX PHASER 3121</t>
  </si>
  <si>
    <t>PENDONES (SEGÚN MUESTRA)</t>
  </si>
  <si>
    <t>Pendones institucionales en vanner con logos en policromia</t>
  </si>
  <si>
    <t>1.59.9</t>
  </si>
  <si>
    <t>DISEÑO Y SUMINISTRO DE BANDERAS (SEGÚN MUESTRA)</t>
  </si>
  <si>
    <t>Banderas según muestra con logos</t>
  </si>
  <si>
    <t>PANCARTAS (SEGÚN MUESTRA)</t>
  </si>
  <si>
    <t>Pancartas institucionales en vanner diseño y suministro con logos en policromia (dimensiones varias)</t>
  </si>
  <si>
    <t>VALLA (SEGÚN MUESTRA)</t>
  </si>
  <si>
    <t>Vallas institucionales diseño y suministro con logos  (dimensiones varias)</t>
  </si>
  <si>
    <t>CONSTRUCCIÓN DE BODEGA DE ARCHIVO</t>
  </si>
  <si>
    <t>3.3.21</t>
  </si>
  <si>
    <t>OBRA PÚBLICA</t>
  </si>
  <si>
    <t>EDIFICACIONES, OBRAS DE URBANISMO Y MOBILIARIO URBANO</t>
  </si>
  <si>
    <t xml:space="preserve">OBRAS DE REPARACIÓN Y RESTAURACIÓN </t>
  </si>
  <si>
    <t>AMPLIACION Y ACONDICIONAMIENTO PRIMER PISO SEDE ADMINISTRATIVA</t>
  </si>
  <si>
    <t>3.3.1</t>
  </si>
  <si>
    <t>OBRAS PRELIMINARES</t>
  </si>
  <si>
    <t>ESTUDIOS PREVIOS CONSTRUCCIÓN DE BODEGA DE ARCHIVO</t>
  </si>
  <si>
    <t>PÓLIZA RESPONSABILIDAD CIVIL SERVIDORES PUBLICOS (GRUPO II)</t>
  </si>
  <si>
    <t>PÓLIZA MANEJO GLOBAL COMERCIAL (GRUPO I)</t>
  </si>
  <si>
    <t>PÓLIZA MAQUINARIA CONTRATISTAS (GRUPO I)</t>
  </si>
  <si>
    <t>POLIZA DAÑOS MATERIALES (GRUPO I)</t>
  </si>
  <si>
    <t>RESPONSABILIDAD CIVIL EXCONTRACTUAL (GRUPO I)</t>
  </si>
  <si>
    <t>PÓLIZA TRANSPORTE DE VALORES
(GRUPO I)</t>
  </si>
  <si>
    <t>PÓLIZA AUTOMÓVILES (GRUPO I)</t>
  </si>
  <si>
    <t>PÓLIZA DE INFIDELIDAD Y RIESGOS FINANCIERO (GRUPO III)</t>
  </si>
  <si>
    <t>SEGUROS OBLIGATORIOS CONTRA ACCIDENTES DE TRANSITO - SOAT VEHÍCULOS PARQUE AUTOMOTOR 
(GRUPO IV)</t>
  </si>
  <si>
    <t>2.28.4</t>
  </si>
  <si>
    <t>2.28.1</t>
  </si>
  <si>
    <t>2.28.5</t>
  </si>
  <si>
    <t>SERVICIOS FINANCIEROS Y SERVICIOS RELACIONADOS</t>
  </si>
  <si>
    <t>OTRAS PÓLIZAS DE SEGURO</t>
  </si>
  <si>
    <t>PÓLIZAS DE SEGUROS PATRIMONIALES</t>
  </si>
  <si>
    <t>PÓLIZAS DE SEGUROS DE VIDA</t>
  </si>
  <si>
    <t>IMPUESTOS SOBRE VEHÍCULOS AUTOMOTORES</t>
  </si>
  <si>
    <t>IMPUESTO PREDIAL CASA DE LAS FEDERACIONES</t>
  </si>
  <si>
    <t>VALORIZACIÓN CAR</t>
  </si>
  <si>
    <t>IMPUESTOS</t>
  </si>
  <si>
    <t>IMPUESTOS VEHICULOS</t>
  </si>
  <si>
    <t>IMPUESTOS PREDIALES</t>
  </si>
  <si>
    <t>IMPUESTOS VALORIZACIÓN</t>
  </si>
  <si>
    <t>ESTE VALOR SALE DEL PRESUPUESTO DEL CAR</t>
  </si>
  <si>
    <t>1.53.7.9.8</t>
  </si>
  <si>
    <t>TARJETAS PVC calibre 30</t>
  </si>
  <si>
    <t xml:space="preserve">Tarjeta impresa blanca, elaborada en PVC, con un calibre de 28-33 M, para imprimir de 7-12 tintas y un acabado laminado. </t>
  </si>
  <si>
    <t>DIVERSOS MATERIALES E IMPRESOS</t>
  </si>
  <si>
    <t xml:space="preserve">CODENSA </t>
  </si>
  <si>
    <t>COMCEL - INTERNET MÓVIL</t>
  </si>
  <si>
    <t xml:space="preserve">COLOMBIA TELECOMUNICACIONES - TELECOM LINEA 018000 </t>
  </si>
  <si>
    <t>DIRECTV</t>
  </si>
  <si>
    <t>EMPRESA DE ACUEDUCTO Y ALCANTARILLADO</t>
  </si>
  <si>
    <t>EMPRESA DE TELÉFONOS DE BOGOTÁ</t>
  </si>
  <si>
    <t>FIDUCOLOMBIA - ASEO ATESA</t>
  </si>
  <si>
    <t>TELEFÓNICA MOVILES (MOVISTAR)</t>
  </si>
  <si>
    <t>SERVICIOS PÚBLICOS</t>
  </si>
  <si>
    <t>Transporte</t>
  </si>
  <si>
    <t>Mantenimiento Otros Bienes</t>
  </si>
  <si>
    <t>Mantenimiento Bienes Muebles, Equipos y Enseres</t>
  </si>
  <si>
    <t>Suscripciones</t>
  </si>
  <si>
    <t>Otros Gastos Impresos y Publicaciones</t>
  </si>
  <si>
    <t>Sentencias  y Conciliaciones</t>
  </si>
  <si>
    <t>Combustible y Lubricantes</t>
  </si>
  <si>
    <t>Otras Compras de Equipos</t>
  </si>
  <si>
    <t>Enseres y Equipos de Oficina</t>
  </si>
  <si>
    <t>Materiales y Suministros</t>
  </si>
  <si>
    <t>Papelería, Útiles de Escritorio y Oficina</t>
  </si>
  <si>
    <t>Correo</t>
  </si>
  <si>
    <t>Otros Gastos Por Adquisición de Servicios</t>
  </si>
  <si>
    <t>CAJA MENOR</t>
  </si>
  <si>
    <t>BIENES Y SERVICIOS</t>
  </si>
  <si>
    <t xml:space="preserve"> $ 2.000.000.00</t>
  </si>
  <si>
    <t>$ 3.500.000,00</t>
  </si>
  <si>
    <t xml:space="preserve">   $  500.000.00</t>
  </si>
  <si>
    <t>$1.500.000,00</t>
  </si>
  <si>
    <t>$ 2.000.000.00</t>
  </si>
  <si>
    <t xml:space="preserve">  $   500.000.00</t>
  </si>
  <si>
    <t>$ 3.000.000.00</t>
  </si>
  <si>
    <t xml:space="preserve"> $ 8.250.000.00 </t>
  </si>
  <si>
    <t xml:space="preserve"> $ 1.000.000.00</t>
  </si>
  <si>
    <t>$    250.000.00</t>
  </si>
  <si>
    <t>FUNCIONAMIENTO
2046721</t>
  </si>
  <si>
    <t>FUNCIONAMIENTO 20451221</t>
  </si>
  <si>
    <t>FUNCIONAMIENTO
2045221</t>
  </si>
  <si>
    <t>FUNCIONAMIENTO 2047521</t>
  </si>
  <si>
    <t>FUNCIONAMIENTO 2047621</t>
  </si>
  <si>
    <t>FUNCIONAMIENTO 361120</t>
  </si>
  <si>
    <t>FUNCIONAMIENTO 2044121</t>
  </si>
  <si>
    <t>FUNCIONAMIENTO 20412521</t>
  </si>
  <si>
    <t>FUNCIONAMIENTO 20421021</t>
  </si>
  <si>
    <t>FUNCIONAMIENTO 204423</t>
  </si>
  <si>
    <t>FUNCIONAMIENTO 20441521</t>
  </si>
  <si>
    <t>FUNCIONAMIENTO 2046221</t>
  </si>
  <si>
    <t>FUNCIONAMIENTO 20411321</t>
  </si>
  <si>
    <t>PRESTACIÓN DE SERVICIOS COMO CONDUCTOR</t>
  </si>
  <si>
    <t>CONDUCTOR CON EXPERIENCIA EN EL ÁREA</t>
  </si>
  <si>
    <t>TARJETA DE PROXIMIDAD HID PARA CARNET</t>
  </si>
  <si>
    <t>Tarjeta de proximidad</t>
  </si>
  <si>
    <t>1.53.7.9</t>
  </si>
  <si>
    <t>SERVICIO DE INFORMACION JÚRIDICA EMPRESARIAL</t>
  </si>
  <si>
    <t>2.25.2</t>
  </si>
  <si>
    <t>2.27.2</t>
  </si>
  <si>
    <t>SERVICIO DE IMPLEMENTACIÓN DEL SISTEMA DE GESTIÓN DOCUMENTAL DE LA ENTIDAD</t>
  </si>
  <si>
    <t>ORGANIZACIÓN, DIGITALIZACIÓN Y CUSTODÍA DEL ARCHIVO DE LA ENTIDAD</t>
  </si>
  <si>
    <t>SERVICIO DE SUMINISTRO DE COMBUSTIBLE Y ACPM PARA LOS VEHICULOS DEL PARQUE AUTOMOTOR DE LA ENTIDAD</t>
  </si>
  <si>
    <t>EL CONTRATISTA SE COMPROMETE CON COLDEPORTES A PRESTAR SUS SERVICIOS DE ASISTENCIA Y APOYO A LA GESTIÓN DEL GRUPO INTERNO DE TRABAJO ADMINISTRATIVO DE LA SUBDIRECCIÓN ADMINISTRATIVA Y FINANCIERA, EN LA ATENCIÓN Y ASISTENCIA DE LOS SERVICIOS ADMINISTRATIVOS, OPERATIVOS Y LOGÍSTICOS REQUERIDOS POR LA ENTIDAD</t>
  </si>
  <si>
    <t>PRESTACIÓN DE SERVICIOS DE ASISTENCIA Y APOYO RELACIONADOS CON LAS ACTIVIDADES ADMINISTRATIVAS, OPERATIVAS Y TÉCNICAS A CARGO DE LA COORDINACIÓN ADMINISTRATIVA DE COLDEPORTES</t>
  </si>
  <si>
    <t>CONTRATISTA SE COMPROMETE CON COLDEPORTES A PRESTAR SUS SERVICIOS DE ASISTENCIA Y APOYO EN LA ORGANIZACIÓN DEL FONDO ACUMULADO Y ARCHIVO CENTRAL DEL INSTITUTO TENIENDO EN CUENTA EL CICLO VITAL DE LOS DOCUMENTOS, SU TRAMITACIÓN, ELABORACIÓN Y PLANEACIÓN Y DISPONER DE ESTOS COMO SOPORTE LEGAL O BIEN COMO UN ARCHIVO HISTÓRICO, BUSCANDO COMO FIN SU FÁCIL MANEJO Y CONSULTA  ACORDE CON LAS DISPOSICIONES LEGALES DISPUESTA PARA TAL FIN</t>
  </si>
  <si>
    <t>PRESTACIÓN DE SERVICIOS DE APOYO Y ASISTENCIA EN LAS ACTIVIDADES OPERATIVAS  Y  TÉCNICAS DEL ALMACÉN EN EL ÁREA  DE LA  COORDINACIÓN  ADMINISTRATIVA QUE GARANTICE LA EJECUCIÓN DE LOS PROCESOS DE ENTRADA Y SALIDA DE ELEMENTOS  Y BIENES  DEVOLUTIVOS  Y DE CONSUMO DEL ALMACÉN; Y EL MANEJO DE LOS  INVENTARIOS</t>
  </si>
  <si>
    <t>EL CONTRATISTA SE COMPROMETE CON COLDEPORTES A PRESTAR SUS SERVICIOS DE ASISTENCIA Y APOYO TENDIENTE A LA ORGANIZACIÓN Y MANEJO DEL ARCHIVO CENTRAL DEL INSTITUTO TENIENDO EN CUENTA EL CICLO VITAL DE LOS DOCUMENTOS, SU TRAMITACIÓN, ELABORACIÓN Y PLANEACIÓN Y DISPONER DE ESTOS COMO SOPORTE LEGAL O BIEN COMO UN ARCHIVO HISTÓRICO, BUSCANDO COMO FIN SU FÁCIL MANEJO Y CONSULTA  ACORDE CON LAS DISPOSICIONES LEGALES DISPUESTA PARA TAL FIN</t>
  </si>
  <si>
    <t>PRESTAR LOS SERVICIOS PROFESIONALES DE ASESORÍA Y ASISTENCIA JURÍDICA EN LOS TEMAS A CARGO DE LA COORDINACIÓN GRUPO ADMINISTRATIVO Y EN LOS ASUNTOS QUE SEAN ASIGNADOS POR EL SUPERVISOR DEL CONTRATO</t>
  </si>
  <si>
    <t>BÁSICA SECUNDARIA CON 5 AÑOS DE EXPERIENCIA EN BODEGA Y ALMACEN</t>
  </si>
  <si>
    <t>Contratación del suministro de tiquetes áereos en rutas nacionales e internacionales para los funcionarios, contratista y colaboradores del Instituto</t>
  </si>
  <si>
    <t>INTERVENTORIA AMPLIACION Y ACONDICIONAMIENTO PRIMER PISO</t>
  </si>
  <si>
    <t xml:space="preserve">AUXILIAR CON BÁSICA PRIMARIA CON 10 AÑOS DE EXPERIENCIA EN SERVICIOS GENERALES </t>
  </si>
  <si>
    <t>COORDINACIÓN ADMINISTRATIVA</t>
  </si>
  <si>
    <t xml:space="preserve">APOYO DE LAS ACTIVIDADES RELACIONADAS CON EL PROCESO ADMINISTRATIVO </t>
  </si>
  <si>
    <t xml:space="preserve"> </t>
  </si>
  <si>
    <r>
      <t xml:space="preserve">Mantenimiento preventivo y correctivo de vehiculos del parque automotor </t>
    </r>
    <r>
      <rPr>
        <b/>
        <sz val="8"/>
        <color indexed="10"/>
        <rFont val="Arial"/>
        <family val="2"/>
      </rPr>
      <t>Se expide certificación Mayo 16 de 2012</t>
    </r>
  </si>
  <si>
    <t xml:space="preserve">SERVICIO </t>
  </si>
  <si>
    <t xml:space="preserve">sistema de deteccion de seguridad de alarma y señalizacion </t>
  </si>
  <si>
    <t xml:space="preserve">talanqueras  para instalar en parqueadero </t>
  </si>
  <si>
    <t xml:space="preserve">Instalacion </t>
  </si>
  <si>
    <t xml:space="preserve">Instalación  </t>
  </si>
  <si>
    <t xml:space="preserve">SE INCLUYE SEGÚN  CORREO ELECTRONICO DEL DR, AFRANIO EL DIA 7 DE JUNIO DE 2012 Y SE EXPIDE LA RESPECTIVA CERTIFICACION  </t>
  </si>
  <si>
    <r>
      <t xml:space="preserve">FUNCIONAMIENTO  </t>
    </r>
    <r>
      <rPr>
        <b/>
        <sz val="8"/>
        <color indexed="10"/>
        <rFont val="Arial"/>
        <family val="2"/>
      </rPr>
      <t>CERTIFICACION EXPEDIDA</t>
    </r>
  </si>
  <si>
    <r>
      <t xml:space="preserve">FUNCIONAMIENTO   </t>
    </r>
    <r>
      <rPr>
        <b/>
        <sz val="8"/>
        <color indexed="10"/>
        <rFont val="Arial"/>
        <family val="2"/>
      </rPr>
      <t>CERTIFICACION EXPEDIDA</t>
    </r>
  </si>
  <si>
    <t xml:space="preserve">TECNICO SECRETARIADO EJECUTIVO </t>
  </si>
  <si>
    <r>
      <t xml:space="preserve">FUNCIONAMIENTO </t>
    </r>
    <r>
      <rPr>
        <b/>
        <sz val="8"/>
        <color indexed="10"/>
        <rFont val="Arial"/>
        <family val="2"/>
      </rPr>
      <t>CERTIFICACION EXPEDIDA JULIO 3 DE 2012</t>
    </r>
  </si>
  <si>
    <r>
      <t xml:space="preserve">FUNCIONAMIENTO   </t>
    </r>
    <r>
      <rPr>
        <b/>
        <sz val="8"/>
        <color indexed="10"/>
        <rFont val="Arial"/>
        <family val="2"/>
      </rPr>
      <t>CERTIFICACION EXPEDIDA JULIO 3 DE 2012</t>
    </r>
  </si>
  <si>
    <t xml:space="preserve">BACHILLER CON EXPERIENCIA LABORAL DE 1 AÑO DE TRABAJO EN  APOYO ADMINISTRATIVO O RELACIONADOS </t>
  </si>
  <si>
    <r>
      <t xml:space="preserve">FUNCIONAMIENTO  se incluye de acuerdo a correo electronico del Dr. Afranio   Junio 21/2912  </t>
    </r>
    <r>
      <rPr>
        <b/>
        <sz val="8"/>
        <color indexed="10"/>
        <rFont val="Arial"/>
        <family val="2"/>
      </rPr>
      <t>CERTIFICACION EXPEDIDA JULIO 3 DE 2012</t>
    </r>
  </si>
  <si>
    <t>PRESTACION DE SERVICIO DE APOYO LOGISTICIO Y ADMINISTRATIVO AL ARCHIVO CENTRAL   (AUXILIAR DE ARCHIVO)</t>
  </si>
  <si>
    <t xml:space="preserve">PROFESIONAL EN ADMINISTRACION EXPERINCIA MINIMA DE CINCO (5) AÑOS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</si>
</sst>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6" formatCode="&quot;$&quot;\ #,##0.00"/>
    <numFmt numFmtId="172" formatCode="&quot;$&quot;\ #,##0"/>
  </numFmts>
  <fonts count="3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b/>
      <sz val="7"/>
      <name val="Arial"/>
      <family val="2"/>
    </font>
    <font>
      <sz val="8"/>
      <name val="Tahoma"/>
      <family val="2"/>
    </font>
    <font>
      <b/>
      <sz val="10"/>
      <name val="Tahoma"/>
      <family val="2"/>
    </font>
    <font>
      <b/>
      <sz val="8"/>
      <color indexed="10"/>
      <name val="Arial"/>
      <family val="2"/>
    </font>
    <font>
      <b/>
      <sz val="8"/>
      <color indexed="10"/>
      <name val="Arial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  <font>
      <sz val="8"/>
      <color theme="1"/>
      <name val="Arial"/>
      <family val="2"/>
    </font>
    <font>
      <sz val="8"/>
      <color rgb="FF00000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64"/>
      </right>
      <top style="thick">
        <color indexed="64"/>
      </top>
      <bottom style="thin">
        <color indexed="8"/>
      </bottom>
      <diagonal/>
    </border>
    <border>
      <left style="thin">
        <color indexed="8"/>
      </left>
      <right style="thick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64"/>
      </right>
      <top style="thin">
        <color indexed="8"/>
      </top>
      <bottom/>
      <diagonal/>
    </border>
    <border>
      <left style="thin">
        <color indexed="8"/>
      </left>
      <right style="thick">
        <color indexed="64"/>
      </right>
      <top/>
      <bottom style="thin">
        <color indexed="8"/>
      </bottom>
      <diagonal/>
    </border>
    <border>
      <left style="thin">
        <color indexed="8"/>
      </left>
      <right style="thick">
        <color indexed="64"/>
      </right>
      <top style="thin">
        <color indexed="8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501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5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 wrapText="1"/>
    </xf>
    <xf numFmtId="166" fontId="0" fillId="0" borderId="24" xfId="0" applyNumberFormat="1" applyFill="1" applyBorder="1" applyAlignment="1">
      <alignment vertical="center"/>
    </xf>
    <xf numFmtId="166" fontId="0" fillId="0" borderId="25" xfId="0" applyNumberFormat="1" applyFill="1" applyBorder="1" applyAlignment="1">
      <alignment vertical="center"/>
    </xf>
    <xf numFmtId="166" fontId="0" fillId="0" borderId="25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166" fontId="2" fillId="0" borderId="25" xfId="0" applyNumberFormat="1" applyFont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9" fillId="5" borderId="12" xfId="0" applyFont="1" applyFill="1" applyBorder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0" fillId="4" borderId="22" xfId="0" applyFont="1" applyFill="1" applyBorder="1" applyAlignment="1">
      <alignment vertical="center"/>
    </xf>
    <xf numFmtId="0" fontId="2" fillId="4" borderId="30" xfId="0" applyFont="1" applyFill="1" applyBorder="1" applyAlignment="1">
      <alignment vertical="center" wrapText="1"/>
    </xf>
    <xf numFmtId="166" fontId="2" fillId="0" borderId="24" xfId="0" applyNumberFormat="1" applyFont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/>
    </xf>
    <xf numFmtId="2" fontId="6" fillId="0" borderId="0" xfId="0" applyNumberFormat="1" applyFont="1" applyAlignment="1">
      <alignment vertical="center" wrapText="1"/>
    </xf>
    <xf numFmtId="7" fontId="13" fillId="3" borderId="31" xfId="0" applyNumberFormat="1" applyFont="1" applyFill="1" applyBorder="1" applyAlignment="1">
      <alignment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7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66" fontId="0" fillId="0" borderId="28" xfId="0" applyNumberFormat="1" applyBorder="1" applyAlignment="1">
      <alignment vertical="center"/>
    </xf>
    <xf numFmtId="0" fontId="6" fillId="0" borderId="33" xfId="0" applyFont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2" fillId="4" borderId="36" xfId="0" applyFont="1" applyFill="1" applyBorder="1" applyAlignment="1">
      <alignment vertical="center" wrapText="1"/>
    </xf>
    <xf numFmtId="0" fontId="2" fillId="4" borderId="36" xfId="0" applyFont="1" applyFill="1" applyBorder="1" applyAlignment="1">
      <alignment vertical="center"/>
    </xf>
    <xf numFmtId="0" fontId="2" fillId="4" borderId="37" xfId="0" applyFont="1" applyFill="1" applyBorder="1" applyAlignment="1">
      <alignment vertical="center" wrapText="1"/>
    </xf>
    <xf numFmtId="0" fontId="21" fillId="4" borderId="33" xfId="0" applyFont="1" applyFill="1" applyBorder="1" applyAlignment="1">
      <alignment horizontal="center" vertical="center"/>
    </xf>
    <xf numFmtId="166" fontId="0" fillId="0" borderId="38" xfId="0" applyNumberForma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39" xfId="0" applyFont="1" applyFill="1" applyBorder="1" applyAlignment="1">
      <alignment vertical="center" wrapText="1"/>
    </xf>
    <xf numFmtId="0" fontId="23" fillId="6" borderId="4" xfId="0" applyFont="1" applyFill="1" applyBorder="1" applyAlignment="1">
      <alignment vertical="center" wrapText="1"/>
    </xf>
    <xf numFmtId="0" fontId="2" fillId="0" borderId="39" xfId="0" applyFont="1" applyFill="1" applyBorder="1" applyAlignment="1">
      <alignment vertical="center" wrapText="1"/>
    </xf>
    <xf numFmtId="0" fontId="2" fillId="0" borderId="3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21" fillId="0" borderId="39" xfId="0" applyFont="1" applyFill="1" applyBorder="1" applyAlignment="1">
      <alignment horizontal="center" vertical="center"/>
    </xf>
    <xf numFmtId="166" fontId="0" fillId="0" borderId="7" xfId="0" applyNumberFormat="1" applyFill="1" applyBorder="1" applyAlignment="1">
      <alignment vertical="center"/>
    </xf>
    <xf numFmtId="0" fontId="2" fillId="0" borderId="23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left" vertical="center"/>
    </xf>
    <xf numFmtId="0" fontId="1" fillId="4" borderId="36" xfId="0" applyFont="1" applyFill="1" applyBorder="1" applyAlignment="1">
      <alignment vertical="center"/>
    </xf>
    <xf numFmtId="0" fontId="5" fillId="0" borderId="4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vertical="center" wrapText="1"/>
    </xf>
    <xf numFmtId="49" fontId="4" fillId="0" borderId="3" xfId="1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21" fillId="0" borderId="0" xfId="1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6" fillId="0" borderId="0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5" fillId="0" borderId="0" xfId="1" applyFont="1" applyBorder="1" applyAlignment="1">
      <alignment horizontal="left" vertical="center" wrapText="1"/>
    </xf>
    <xf numFmtId="0" fontId="4" fillId="5" borderId="12" xfId="1" applyFont="1" applyFill="1" applyBorder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4" fillId="5" borderId="12" xfId="1" applyFont="1" applyFill="1" applyBorder="1" applyAlignment="1">
      <alignment vertical="center" wrapText="1"/>
    </xf>
    <xf numFmtId="0" fontId="16" fillId="5" borderId="12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vertical="center" wrapText="1"/>
    </xf>
    <xf numFmtId="0" fontId="18" fillId="5" borderId="12" xfId="1" applyFont="1" applyFill="1" applyBorder="1" applyAlignment="1">
      <alignment vertical="center" wrapText="1"/>
    </xf>
    <xf numFmtId="0" fontId="30" fillId="5" borderId="12" xfId="1" applyFont="1" applyFill="1" applyBorder="1" applyAlignment="1">
      <alignment horizontal="center" vertical="center" wrapText="1"/>
    </xf>
    <xf numFmtId="0" fontId="29" fillId="5" borderId="12" xfId="1" applyFont="1" applyFill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6" fillId="0" borderId="33" xfId="1" applyFont="1" applyBorder="1" applyAlignment="1">
      <alignment vertical="center"/>
    </xf>
    <xf numFmtId="0" fontId="2" fillId="4" borderId="34" xfId="1" applyFont="1" applyFill="1" applyBorder="1" applyAlignment="1">
      <alignment vertical="center" wrapText="1"/>
    </xf>
    <xf numFmtId="0" fontId="2" fillId="4" borderId="33" xfId="1" applyFont="1" applyFill="1" applyBorder="1" applyAlignment="1">
      <alignment vertical="center" wrapText="1"/>
    </xf>
    <xf numFmtId="0" fontId="2" fillId="4" borderId="35" xfId="1" applyFont="1" applyFill="1" applyBorder="1" applyAlignment="1">
      <alignment vertical="center" wrapText="1"/>
    </xf>
    <xf numFmtId="0" fontId="2" fillId="4" borderId="36" xfId="1" applyFont="1" applyFill="1" applyBorder="1" applyAlignment="1">
      <alignment vertical="center" wrapText="1"/>
    </xf>
    <xf numFmtId="0" fontId="2" fillId="4" borderId="36" xfId="1" applyFont="1" applyFill="1" applyBorder="1" applyAlignment="1">
      <alignment vertical="center"/>
    </xf>
    <xf numFmtId="0" fontId="2" fillId="4" borderId="37" xfId="1" applyFont="1" applyFill="1" applyBorder="1" applyAlignment="1">
      <alignment vertical="center" wrapText="1"/>
    </xf>
    <xf numFmtId="0" fontId="21" fillId="4" borderId="33" xfId="1" applyFont="1" applyFill="1" applyBorder="1" applyAlignment="1">
      <alignment horizontal="center" vertical="center"/>
    </xf>
    <xf numFmtId="166" fontId="2" fillId="0" borderId="38" xfId="1" applyNumberFormat="1" applyFont="1" applyBorder="1" applyAlignment="1">
      <alignment vertical="center"/>
    </xf>
    <xf numFmtId="0" fontId="6" fillId="0" borderId="39" xfId="1" applyFont="1" applyBorder="1" applyAlignment="1">
      <alignment vertical="center" wrapText="1"/>
    </xf>
    <xf numFmtId="0" fontId="2" fillId="4" borderId="31" xfId="1" applyFont="1" applyFill="1" applyBorder="1" applyAlignment="1">
      <alignment vertical="center" wrapText="1"/>
    </xf>
    <xf numFmtId="0" fontId="2" fillId="4" borderId="39" xfId="1" applyFont="1" applyFill="1" applyBorder="1" applyAlignment="1">
      <alignment vertical="center" wrapText="1"/>
    </xf>
    <xf numFmtId="0" fontId="2" fillId="4" borderId="32" xfId="1" applyFont="1" applyFill="1" applyBorder="1" applyAlignment="1">
      <alignment vertical="center" wrapText="1"/>
    </xf>
    <xf numFmtId="0" fontId="2" fillId="4" borderId="4" xfId="1" applyFont="1" applyFill="1" applyBorder="1" applyAlignment="1">
      <alignment vertical="center" wrapText="1"/>
    </xf>
    <xf numFmtId="0" fontId="2" fillId="4" borderId="4" xfId="1" applyFont="1" applyFill="1" applyBorder="1" applyAlignment="1">
      <alignment vertical="center"/>
    </xf>
    <xf numFmtId="0" fontId="2" fillId="4" borderId="6" xfId="1" applyFont="1" applyFill="1" applyBorder="1" applyAlignment="1">
      <alignment vertical="center" wrapText="1"/>
    </xf>
    <xf numFmtId="0" fontId="21" fillId="4" borderId="39" xfId="1" applyFont="1" applyFill="1" applyBorder="1" applyAlignment="1">
      <alignment horizontal="center" vertical="center"/>
    </xf>
    <xf numFmtId="166" fontId="2" fillId="0" borderId="7" xfId="1" applyNumberFormat="1" applyFont="1" applyBorder="1" applyAlignment="1">
      <alignment vertical="center"/>
    </xf>
    <xf numFmtId="0" fontId="6" fillId="0" borderId="19" xfId="1" applyFont="1" applyBorder="1" applyAlignment="1">
      <alignment vertical="center" wrapText="1"/>
    </xf>
    <xf numFmtId="0" fontId="2" fillId="4" borderId="43" xfId="1" applyFont="1" applyFill="1" applyBorder="1" applyAlignment="1">
      <alignment vertical="center" wrapText="1"/>
    </xf>
    <xf numFmtId="0" fontId="2" fillId="4" borderId="19" xfId="1" applyFont="1" applyFill="1" applyBorder="1" applyAlignment="1">
      <alignment vertical="center" wrapText="1"/>
    </xf>
    <xf numFmtId="0" fontId="2" fillId="4" borderId="44" xfId="1" applyFont="1" applyFill="1" applyBorder="1" applyAlignment="1">
      <alignment vertical="center" wrapText="1"/>
    </xf>
    <xf numFmtId="0" fontId="2" fillId="4" borderId="45" xfId="1" applyFont="1" applyFill="1" applyBorder="1" applyAlignment="1">
      <alignment vertical="center" wrapText="1"/>
    </xf>
    <xf numFmtId="0" fontId="2" fillId="4" borderId="45" xfId="1" applyFont="1" applyFill="1" applyBorder="1" applyAlignment="1">
      <alignment vertical="center"/>
    </xf>
    <xf numFmtId="0" fontId="2" fillId="4" borderId="46" xfId="1" applyFont="1" applyFill="1" applyBorder="1" applyAlignment="1">
      <alignment vertical="center" wrapText="1"/>
    </xf>
    <xf numFmtId="0" fontId="21" fillId="4" borderId="19" xfId="1" applyFont="1" applyFill="1" applyBorder="1" applyAlignment="1">
      <alignment horizontal="center" vertical="center"/>
    </xf>
    <xf numFmtId="166" fontId="2" fillId="0" borderId="29" xfId="1" applyNumberFormat="1" applyFont="1" applyBorder="1" applyAlignment="1">
      <alignment vertical="center"/>
    </xf>
    <xf numFmtId="0" fontId="6" fillId="0" borderId="12" xfId="1" applyFont="1" applyBorder="1" applyAlignment="1">
      <alignment vertical="center" wrapText="1"/>
    </xf>
    <xf numFmtId="0" fontId="2" fillId="4" borderId="17" xfId="1" applyFont="1" applyFill="1" applyBorder="1" applyAlignment="1">
      <alignment vertical="center" wrapText="1"/>
    </xf>
    <xf numFmtId="0" fontId="2" fillId="4" borderId="12" xfId="1" applyFont="1" applyFill="1" applyBorder="1" applyAlignment="1">
      <alignment vertical="center" wrapText="1"/>
    </xf>
    <xf numFmtId="0" fontId="2" fillId="4" borderId="47" xfId="1" applyFont="1" applyFill="1" applyBorder="1" applyAlignment="1">
      <alignment vertical="center" wrapText="1"/>
    </xf>
    <xf numFmtId="0" fontId="2" fillId="4" borderId="48" xfId="1" applyFont="1" applyFill="1" applyBorder="1" applyAlignment="1">
      <alignment vertical="center" wrapText="1"/>
    </xf>
    <xf numFmtId="0" fontId="2" fillId="4" borderId="48" xfId="1" applyFont="1" applyFill="1" applyBorder="1" applyAlignment="1">
      <alignment vertical="center"/>
    </xf>
    <xf numFmtId="0" fontId="2" fillId="4" borderId="49" xfId="1" applyFont="1" applyFill="1" applyBorder="1" applyAlignment="1">
      <alignment vertical="center" wrapText="1"/>
    </xf>
    <xf numFmtId="0" fontId="21" fillId="4" borderId="12" xfId="1" applyFont="1" applyFill="1" applyBorder="1" applyAlignment="1">
      <alignment horizontal="center" vertical="center"/>
    </xf>
    <xf numFmtId="166" fontId="2" fillId="0" borderId="18" xfId="1" applyNumberFormat="1" applyFont="1" applyBorder="1" applyAlignment="1">
      <alignment vertical="center"/>
    </xf>
    <xf numFmtId="0" fontId="9" fillId="5" borderId="17" xfId="1" applyFont="1" applyFill="1" applyBorder="1" applyAlignment="1">
      <alignment vertical="center"/>
    </xf>
    <xf numFmtId="0" fontId="9" fillId="5" borderId="12" xfId="1" applyFont="1" applyFill="1" applyBorder="1" applyAlignment="1">
      <alignment horizontal="center" vertical="center"/>
    </xf>
    <xf numFmtId="0" fontId="9" fillId="5" borderId="18" xfId="1" applyFont="1" applyFill="1" applyBorder="1" applyAlignment="1">
      <alignment vertical="center"/>
    </xf>
    <xf numFmtId="0" fontId="1" fillId="0" borderId="0" xfId="1"/>
    <xf numFmtId="0" fontId="21" fillId="0" borderId="0" xfId="1" applyFont="1" applyAlignment="1">
      <alignment horizontal="center" vertical="center"/>
    </xf>
    <xf numFmtId="0" fontId="5" fillId="0" borderId="9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4" fillId="0" borderId="3" xfId="0" applyFont="1" applyBorder="1" applyAlignment="1">
      <alignment horizontal="center" vertical="center" wrapText="1"/>
    </xf>
    <xf numFmtId="166" fontId="0" fillId="0" borderId="14" xfId="0" applyNumberFormat="1" applyBorder="1" applyAlignment="1">
      <alignment vertical="center"/>
    </xf>
    <xf numFmtId="0" fontId="6" fillId="4" borderId="36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vertical="center"/>
    </xf>
    <xf numFmtId="0" fontId="2" fillId="0" borderId="0" xfId="1" applyFont="1" applyAlignment="1">
      <alignment vertical="center" wrapText="1"/>
    </xf>
    <xf numFmtId="0" fontId="2" fillId="0" borderId="0" xfId="1" applyFont="1" applyBorder="1" applyAlignment="1">
      <alignment vertical="center" wrapText="1"/>
    </xf>
    <xf numFmtId="0" fontId="4" fillId="0" borderId="0" xfId="1" applyFont="1" applyAlignment="1" applyProtection="1">
      <alignment horizontal="right" vertical="center" wrapText="1"/>
    </xf>
    <xf numFmtId="0" fontId="2" fillId="0" borderId="0" xfId="1" applyFont="1" applyAlignment="1" applyProtection="1">
      <alignment horizontal="right" vertical="center" wrapText="1"/>
    </xf>
    <xf numFmtId="172" fontId="26" fillId="0" borderId="3" xfId="0" applyNumberFormat="1" applyFont="1" applyBorder="1" applyAlignment="1">
      <alignment horizontal="center" vertical="center" wrapText="1"/>
    </xf>
    <xf numFmtId="0" fontId="9" fillId="2" borderId="50" xfId="1" applyFont="1" applyFill="1" applyBorder="1" applyAlignment="1">
      <alignment horizontal="center" vertical="center" wrapText="1"/>
    </xf>
    <xf numFmtId="7" fontId="9" fillId="3" borderId="50" xfId="1" applyNumberFormat="1" applyFont="1" applyFill="1" applyBorder="1" applyAlignment="1">
      <alignment vertical="center" wrapText="1"/>
    </xf>
    <xf numFmtId="7" fontId="9" fillId="3" borderId="51" xfId="1" applyNumberFormat="1" applyFont="1" applyFill="1" applyBorder="1" applyAlignment="1">
      <alignment vertical="center" wrapText="1"/>
    </xf>
    <xf numFmtId="7" fontId="9" fillId="3" borderId="52" xfId="1" applyNumberFormat="1" applyFont="1" applyFill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4" fillId="0" borderId="26" xfId="0" applyFont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49" fontId="2" fillId="0" borderId="40" xfId="0" applyNumberFormat="1" applyFont="1" applyFill="1" applyBorder="1" applyAlignment="1">
      <alignment horizontal="center" vertical="center" wrapText="1"/>
    </xf>
    <xf numFmtId="7" fontId="4" fillId="0" borderId="53" xfId="0" applyNumberFormat="1" applyFont="1" applyFill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4" fillId="0" borderId="22" xfId="1" applyFont="1" applyFill="1" applyBorder="1" applyAlignment="1">
      <alignment horizontal="center" vertical="center" wrapText="1"/>
    </xf>
    <xf numFmtId="0" fontId="4" fillId="0" borderId="54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0" fontId="2" fillId="0" borderId="21" xfId="1" applyFont="1" applyFill="1" applyBorder="1" applyAlignment="1">
      <alignment horizontal="left" vertical="center" wrapText="1"/>
    </xf>
    <xf numFmtId="0" fontId="2" fillId="0" borderId="27" xfId="1" applyFont="1" applyFill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1" xfId="1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31" fillId="0" borderId="14" xfId="0" applyFont="1" applyBorder="1" applyAlignment="1">
      <alignment vertical="center" wrapText="1"/>
    </xf>
    <xf numFmtId="0" fontId="6" fillId="0" borderId="14" xfId="1" applyFont="1" applyBorder="1" applyAlignment="1">
      <alignment vertical="center" wrapText="1"/>
    </xf>
    <xf numFmtId="0" fontId="2" fillId="4" borderId="14" xfId="1" applyFont="1" applyFill="1" applyBorder="1" applyAlignment="1">
      <alignment vertical="center" wrapText="1"/>
    </xf>
    <xf numFmtId="0" fontId="2" fillId="4" borderId="14" xfId="1" applyFont="1" applyFill="1" applyBorder="1" applyAlignment="1">
      <alignment vertical="center"/>
    </xf>
    <xf numFmtId="0" fontId="21" fillId="4" borderId="14" xfId="1" applyFont="1" applyFill="1" applyBorder="1" applyAlignment="1">
      <alignment horizontal="center" vertical="center"/>
    </xf>
    <xf numFmtId="166" fontId="2" fillId="0" borderId="14" xfId="1" applyNumberFormat="1" applyFont="1" applyBorder="1" applyAlignment="1">
      <alignment vertical="center"/>
    </xf>
    <xf numFmtId="0" fontId="2" fillId="4" borderId="39" xfId="1" applyFont="1" applyFill="1" applyBorder="1" applyAlignment="1">
      <alignment vertical="center"/>
    </xf>
    <xf numFmtId="166" fontId="2" fillId="0" borderId="39" xfId="1" applyNumberFormat="1" applyFont="1" applyBorder="1" applyAlignment="1">
      <alignment vertical="center"/>
    </xf>
    <xf numFmtId="0" fontId="4" fillId="0" borderId="19" xfId="1" applyFont="1" applyFill="1" applyBorder="1" applyAlignment="1">
      <alignment horizontal="center" vertical="center" wrapText="1"/>
    </xf>
    <xf numFmtId="0" fontId="4" fillId="0" borderId="29" xfId="1" applyFont="1" applyFill="1" applyBorder="1" applyAlignment="1">
      <alignment horizontal="center" vertical="center" wrapText="1"/>
    </xf>
    <xf numFmtId="0" fontId="2" fillId="6" borderId="55" xfId="1" applyFont="1" applyFill="1" applyBorder="1" applyAlignment="1">
      <alignment horizontal="left" vertical="center" wrapText="1"/>
    </xf>
    <xf numFmtId="166" fontId="4" fillId="0" borderId="0" xfId="0" applyNumberFormat="1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2" fillId="4" borderId="47" xfId="0" applyFont="1" applyFill="1" applyBorder="1" applyAlignment="1">
      <alignment vertical="center" wrapText="1"/>
    </xf>
    <xf numFmtId="0" fontId="6" fillId="4" borderId="48" xfId="0" applyFont="1" applyFill="1" applyBorder="1" applyAlignment="1">
      <alignment vertical="center" wrapText="1"/>
    </xf>
    <xf numFmtId="0" fontId="2" fillId="4" borderId="48" xfId="0" applyFont="1" applyFill="1" applyBorder="1" applyAlignment="1">
      <alignment vertical="center" wrapText="1"/>
    </xf>
    <xf numFmtId="0" fontId="6" fillId="4" borderId="48" xfId="0" applyFont="1" applyFill="1" applyBorder="1" applyAlignment="1">
      <alignment vertical="center"/>
    </xf>
    <xf numFmtId="0" fontId="2" fillId="4" borderId="49" xfId="0" applyFont="1" applyFill="1" applyBorder="1" applyAlignment="1">
      <alignment vertical="center" wrapText="1"/>
    </xf>
    <xf numFmtId="0" fontId="21" fillId="4" borderId="12" xfId="0" applyFont="1" applyFill="1" applyBorder="1" applyAlignment="1">
      <alignment horizontal="center" vertical="center"/>
    </xf>
    <xf numFmtId="166" fontId="0" fillId="0" borderId="18" xfId="0" applyNumberFormat="1" applyBorder="1" applyAlignment="1">
      <alignment vertical="center"/>
    </xf>
    <xf numFmtId="0" fontId="2" fillId="0" borderId="56" xfId="0" applyFont="1" applyBorder="1" applyAlignment="1">
      <alignment vertical="center" wrapText="1"/>
    </xf>
    <xf numFmtId="0" fontId="2" fillId="0" borderId="57" xfId="0" applyFont="1" applyBorder="1" applyAlignment="1">
      <alignment horizontal="center" wrapText="1"/>
    </xf>
    <xf numFmtId="0" fontId="2" fillId="0" borderId="57" xfId="0" applyFont="1" applyBorder="1" applyAlignment="1">
      <alignment horizontal="center" vertical="top" wrapText="1"/>
    </xf>
    <xf numFmtId="0" fontId="2" fillId="0" borderId="58" xfId="0" applyFont="1" applyBorder="1" applyAlignment="1">
      <alignment horizontal="center" wrapText="1"/>
    </xf>
    <xf numFmtId="0" fontId="2" fillId="0" borderId="58" xfId="0" applyFont="1" applyBorder="1" applyAlignment="1">
      <alignment horizontal="right" wrapText="1"/>
    </xf>
    <xf numFmtId="0" fontId="2" fillId="0" borderId="57" xfId="0" applyFont="1" applyBorder="1" applyAlignment="1">
      <alignment horizontal="right" wrapText="1"/>
    </xf>
    <xf numFmtId="0" fontId="2" fillId="0" borderId="57" xfId="0" applyFont="1" applyBorder="1" applyAlignment="1">
      <alignment horizontal="right" vertical="top" wrapText="1"/>
    </xf>
    <xf numFmtId="0" fontId="4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2" fillId="7" borderId="3" xfId="0" applyFont="1" applyFill="1" applyBorder="1" applyAlignment="1">
      <alignment horizontal="left" vertical="center" wrapText="1"/>
    </xf>
    <xf numFmtId="7" fontId="10" fillId="0" borderId="0" xfId="0" applyNumberFormat="1" applyFont="1" applyAlignment="1" applyProtection="1">
      <alignment horizontal="left" vertical="center" wrapText="1"/>
      <protection locked="0"/>
    </xf>
    <xf numFmtId="0" fontId="2" fillId="7" borderId="59" xfId="1" applyFont="1" applyFill="1" applyBorder="1" applyAlignment="1">
      <alignment horizontal="left" vertical="center" wrapText="1"/>
    </xf>
    <xf numFmtId="0" fontId="2" fillId="7" borderId="55" xfId="0" applyFont="1" applyFill="1" applyBorder="1" applyAlignment="1">
      <alignment horizontal="left" vertical="center" wrapText="1"/>
    </xf>
    <xf numFmtId="0" fontId="2" fillId="7" borderId="60" xfId="0" applyFont="1" applyFill="1" applyBorder="1" applyAlignment="1">
      <alignment horizontal="left" vertical="center" wrapText="1"/>
    </xf>
    <xf numFmtId="0" fontId="3" fillId="2" borderId="61" xfId="1" applyFont="1" applyFill="1" applyBorder="1" applyAlignment="1">
      <alignment horizontal="center" vertical="center" wrapText="1"/>
    </xf>
    <xf numFmtId="0" fontId="3" fillId="2" borderId="17" xfId="1" applyFont="1" applyFill="1" applyBorder="1" applyAlignment="1">
      <alignment horizontal="center" vertical="center" wrapText="1"/>
    </xf>
    <xf numFmtId="0" fontId="3" fillId="2" borderId="62" xfId="1" applyFont="1" applyFill="1" applyBorder="1" applyAlignment="1">
      <alignment horizontal="center" vertical="center" wrapText="1"/>
    </xf>
    <xf numFmtId="0" fontId="2" fillId="0" borderId="63" xfId="0" applyFont="1" applyFill="1" applyBorder="1" applyAlignment="1">
      <alignment horizontal="center" vertical="center" wrapText="1"/>
    </xf>
    <xf numFmtId="0" fontId="2" fillId="6" borderId="44" xfId="0" applyFont="1" applyFill="1" applyBorder="1" applyAlignment="1">
      <alignment horizontal="left" vertical="center" wrapText="1"/>
    </xf>
    <xf numFmtId="0" fontId="2" fillId="6" borderId="64" xfId="1" applyFont="1" applyFill="1" applyBorder="1" applyAlignment="1">
      <alignment horizontal="left" vertical="center" wrapText="1"/>
    </xf>
    <xf numFmtId="0" fontId="2" fillId="6" borderId="5" xfId="0" applyFont="1" applyFill="1" applyBorder="1" applyAlignment="1">
      <alignment horizontal="left" vertical="center" wrapText="1"/>
    </xf>
    <xf numFmtId="0" fontId="2" fillId="6" borderId="65" xfId="1" applyFont="1" applyFill="1" applyBorder="1" applyAlignment="1">
      <alignment horizontal="left" vertical="center" wrapText="1"/>
    </xf>
    <xf numFmtId="0" fontId="2" fillId="6" borderId="10" xfId="1" applyFont="1" applyFill="1" applyBorder="1" applyAlignment="1">
      <alignment horizontal="left" vertical="center" wrapText="1"/>
    </xf>
    <xf numFmtId="0" fontId="2" fillId="6" borderId="66" xfId="1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6" borderId="67" xfId="1" applyFont="1" applyFill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6" borderId="68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6" borderId="22" xfId="1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vertical="center" wrapText="1"/>
    </xf>
    <xf numFmtId="0" fontId="4" fillId="6" borderId="3" xfId="1" applyFont="1" applyFill="1" applyBorder="1" applyAlignment="1">
      <alignment horizontal="center" vertical="center" wrapText="1"/>
    </xf>
    <xf numFmtId="172" fontId="26" fillId="6" borderId="3" xfId="0" applyNumberFormat="1" applyFont="1" applyFill="1" applyBorder="1" applyAlignment="1">
      <alignment horizontal="center" vertical="center" wrapText="1"/>
    </xf>
    <xf numFmtId="0" fontId="4" fillId="6" borderId="27" xfId="1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left" vertical="center" wrapText="1"/>
    </xf>
    <xf numFmtId="0" fontId="2" fillId="6" borderId="40" xfId="1" applyFont="1" applyFill="1" applyBorder="1" applyAlignment="1">
      <alignment horizontal="left" vertical="center" wrapText="1"/>
    </xf>
    <xf numFmtId="0" fontId="4" fillId="6" borderId="1" xfId="1" applyFont="1" applyFill="1" applyBorder="1" applyAlignment="1">
      <alignment horizontal="center" vertical="center" wrapText="1"/>
    </xf>
    <xf numFmtId="172" fontId="26" fillId="6" borderId="1" xfId="0" applyNumberFormat="1" applyFont="1" applyFill="1" applyBorder="1" applyAlignment="1">
      <alignment horizontal="center" vertical="center" wrapText="1"/>
    </xf>
    <xf numFmtId="0" fontId="2" fillId="6" borderId="36" xfId="1" applyFont="1" applyFill="1" applyBorder="1" applyAlignment="1">
      <alignment horizontal="left" vertical="center" wrapText="1"/>
    </xf>
    <xf numFmtId="0" fontId="2" fillId="6" borderId="36" xfId="1" applyFont="1" applyFill="1" applyBorder="1" applyAlignment="1">
      <alignment horizontal="center" vertical="center" wrapText="1"/>
    </xf>
    <xf numFmtId="0" fontId="4" fillId="6" borderId="36" xfId="1" applyFont="1" applyFill="1" applyBorder="1" applyAlignment="1">
      <alignment horizontal="center" vertical="center" wrapText="1"/>
    </xf>
    <xf numFmtId="172" fontId="26" fillId="6" borderId="36" xfId="0" applyNumberFormat="1" applyFont="1" applyFill="1" applyBorder="1" applyAlignment="1">
      <alignment horizontal="center" vertical="center" wrapText="1"/>
    </xf>
    <xf numFmtId="0" fontId="25" fillId="6" borderId="3" xfId="0" applyFont="1" applyFill="1" applyBorder="1" applyAlignment="1">
      <alignment horizontal="left" vertical="center" wrapText="1"/>
    </xf>
    <xf numFmtId="0" fontId="3" fillId="6" borderId="32" xfId="1" applyFont="1" applyFill="1" applyBorder="1" applyAlignment="1">
      <alignment horizontal="center" vertical="center" wrapText="1"/>
    </xf>
    <xf numFmtId="0" fontId="3" fillId="6" borderId="4" xfId="1" applyFont="1" applyFill="1" applyBorder="1" applyAlignment="1">
      <alignment horizontal="center" vertical="center" wrapText="1"/>
    </xf>
    <xf numFmtId="0" fontId="32" fillId="6" borderId="4" xfId="0" applyFont="1" applyFill="1" applyBorder="1" applyAlignment="1">
      <alignment horizontal="left" vertical="center"/>
    </xf>
    <xf numFmtId="0" fontId="2" fillId="6" borderId="4" xfId="0" applyFont="1" applyFill="1" applyBorder="1" applyAlignment="1">
      <alignment vertical="center" wrapText="1"/>
    </xf>
    <xf numFmtId="172" fontId="26" fillId="6" borderId="4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7" fontId="9" fillId="6" borderId="69" xfId="1" applyNumberFormat="1" applyFont="1" applyFill="1" applyBorder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0" fontId="4" fillId="0" borderId="41" xfId="1" applyFont="1" applyBorder="1" applyAlignment="1">
      <alignment horizontal="center" vertical="center" wrapText="1"/>
    </xf>
    <xf numFmtId="0" fontId="32" fillId="6" borderId="3" xfId="0" applyFont="1" applyFill="1" applyBorder="1" applyAlignment="1">
      <alignment horizontal="justify" vertical="center"/>
    </xf>
    <xf numFmtId="0" fontId="32" fillId="6" borderId="1" xfId="0" applyFont="1" applyFill="1" applyBorder="1" applyAlignment="1">
      <alignment horizontal="justify" vertical="center"/>
    </xf>
    <xf numFmtId="0" fontId="4" fillId="5" borderId="35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" fillId="5" borderId="36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45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2" fillId="0" borderId="41" xfId="0" applyFont="1" applyBorder="1" applyAlignment="1">
      <alignment horizontal="left" vertical="center" wrapText="1"/>
    </xf>
    <xf numFmtId="0" fontId="2" fillId="0" borderId="54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31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70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37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4" fillId="0" borderId="36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35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2" fillId="6" borderId="3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2" fillId="6" borderId="4" xfId="1" applyFont="1" applyFill="1" applyBorder="1" applyAlignment="1">
      <alignment horizontal="center" vertical="center" wrapText="1"/>
    </xf>
    <xf numFmtId="0" fontId="4" fillId="0" borderId="72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2" fillId="0" borderId="36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5" borderId="70" xfId="1" applyFont="1" applyFill="1" applyBorder="1" applyAlignment="1">
      <alignment horizontal="center" vertical="center" wrapText="1"/>
    </xf>
    <xf numFmtId="0" fontId="4" fillId="5" borderId="23" xfId="1" applyFont="1" applyFill="1" applyBorder="1" applyAlignment="1">
      <alignment horizontal="center" vertical="center" wrapText="1"/>
    </xf>
    <xf numFmtId="0" fontId="4" fillId="5" borderId="36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45" xfId="1" applyFont="1" applyFill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4" fillId="5" borderId="37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4" fillId="5" borderId="35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40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40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7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7" fontId="4" fillId="0" borderId="22" xfId="0" applyNumberFormat="1" applyFont="1" applyFill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7" fontId="4" fillId="0" borderId="40" xfId="0" applyNumberFormat="1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22" xfId="0" applyFont="1" applyFill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0" fontId="2" fillId="0" borderId="73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9" fillId="5" borderId="43" xfId="0" applyFont="1" applyFill="1" applyBorder="1" applyAlignment="1">
      <alignment horizontal="center" vertical="center" wrapText="1"/>
    </xf>
    <xf numFmtId="0" fontId="29" fillId="5" borderId="2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4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40" xfId="1" applyFont="1" applyBorder="1" applyAlignment="1">
      <alignment horizontal="center" vertical="center" wrapText="1"/>
    </xf>
    <xf numFmtId="0" fontId="2" fillId="0" borderId="28" xfId="1" applyFont="1" applyBorder="1" applyAlignment="1">
      <alignment horizontal="center" vertical="center" wrapText="1"/>
    </xf>
    <xf numFmtId="0" fontId="2" fillId="0" borderId="42" xfId="1" applyFont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22" xfId="1" applyNumberFormat="1" applyFont="1" applyFill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0" fontId="2" fillId="0" borderId="41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3" fillId="2" borderId="32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2" fillId="0" borderId="54" xfId="1" applyFont="1" applyBorder="1" applyAlignment="1">
      <alignment horizontal="center" vertical="center" wrapText="1"/>
    </xf>
    <xf numFmtId="7" fontId="4" fillId="0" borderId="40" xfId="1" applyNumberFormat="1" applyFont="1" applyFill="1" applyBorder="1" applyAlignment="1">
      <alignment horizontal="center" vertical="center" wrapText="1"/>
    </xf>
    <xf numFmtId="0" fontId="4" fillId="0" borderId="22" xfId="1" applyFont="1" applyBorder="1" applyAlignment="1">
      <alignment horizontal="center" vertical="center" wrapText="1"/>
    </xf>
    <xf numFmtId="0" fontId="22" fillId="5" borderId="61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76" xfId="0" applyFont="1" applyFill="1" applyBorder="1" applyAlignment="1">
      <alignment horizontal="center" vertical="center" wrapText="1"/>
    </xf>
    <xf numFmtId="0" fontId="4" fillId="0" borderId="7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76" xfId="1" applyFont="1" applyBorder="1" applyAlignment="1">
      <alignment horizontal="center" vertical="center" wrapText="1"/>
    </xf>
    <xf numFmtId="0" fontId="4" fillId="0" borderId="77" xfId="1" applyFont="1" applyBorder="1" applyAlignment="1">
      <alignment horizontal="center" vertical="center" wrapText="1"/>
    </xf>
    <xf numFmtId="0" fontId="22" fillId="5" borderId="61" xfId="1" applyFont="1" applyFill="1" applyBorder="1" applyAlignment="1">
      <alignment horizontal="center" vertical="center" wrapText="1"/>
    </xf>
    <xf numFmtId="0" fontId="22" fillId="5" borderId="17" xfId="1" applyFont="1" applyFill="1" applyBorder="1" applyAlignment="1">
      <alignment horizontal="center" vertical="center" wrapText="1"/>
    </xf>
    <xf numFmtId="0" fontId="22" fillId="5" borderId="18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3392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3392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38100"/>
          <a:ext cx="8382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1990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715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2</xdr:row>
      <xdr:rowOff>85725</xdr:rowOff>
    </xdr:to>
    <xdr:pic>
      <xdr:nvPicPr>
        <xdr:cNvPr id="1990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795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795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488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239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488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9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091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239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091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394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285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239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285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9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387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239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387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9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193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193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188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188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290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290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987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987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82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087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087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694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694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4100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4100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19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85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785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897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897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682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682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998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998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3597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3597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3501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3501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3501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887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1887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885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885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6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7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1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8"/>
  <sheetViews>
    <sheetView topLeftCell="A13" workbookViewId="0">
      <selection activeCell="D17" sqref="D17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44.2851562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16" style="2" customWidth="1"/>
    <col min="9" max="9" width="14.5703125" style="2" customWidth="1"/>
    <col min="10" max="10" width="14.7109375" style="2" customWidth="1"/>
    <col min="11" max="11" width="26" style="2" customWidth="1"/>
    <col min="12" max="12" width="8.42578125" style="2" customWidth="1"/>
    <col min="13" max="16384" width="7.5703125" style="2"/>
  </cols>
  <sheetData>
    <row r="1" spans="1:12" ht="24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12" ht="20.25" customHeight="1" x14ac:dyDescent="0.2">
      <c r="A2" s="378"/>
      <c r="B2" s="378"/>
      <c r="K2" s="378"/>
    </row>
    <row r="3" spans="1:12" ht="12.75" customHeight="1" thickBot="1" x14ac:dyDescent="0.25">
      <c r="C3" s="3" t="s">
        <v>2</v>
      </c>
      <c r="D3" s="396" t="s">
        <v>542</v>
      </c>
      <c r="E3" s="396"/>
      <c r="F3" s="3" t="s">
        <v>23</v>
      </c>
      <c r="G3" s="33">
        <v>2011</v>
      </c>
      <c r="K3" s="378"/>
    </row>
    <row r="4" spans="1:12" ht="12.75" customHeight="1" thickTop="1" thickBot="1" x14ac:dyDescent="0.25">
      <c r="C4" s="3"/>
      <c r="D4" s="32"/>
      <c r="F4" s="3"/>
      <c r="G4" s="32"/>
      <c r="K4" s="34"/>
    </row>
    <row r="5" spans="1:12" s="6" customFormat="1" ht="24.75" customHeight="1" thickTop="1" x14ac:dyDescent="0.2">
      <c r="A5" s="374" t="s">
        <v>5</v>
      </c>
      <c r="B5" s="376" t="s">
        <v>63</v>
      </c>
      <c r="C5" s="376" t="s">
        <v>49</v>
      </c>
      <c r="D5" s="376" t="s">
        <v>3</v>
      </c>
      <c r="E5" s="376" t="s">
        <v>7</v>
      </c>
      <c r="F5" s="376" t="s">
        <v>8</v>
      </c>
      <c r="G5" s="376" t="s">
        <v>6</v>
      </c>
      <c r="H5" s="376" t="s">
        <v>4</v>
      </c>
      <c r="I5" s="383" t="s">
        <v>17</v>
      </c>
      <c r="J5" s="394" t="s">
        <v>13</v>
      </c>
      <c r="K5" s="392" t="s">
        <v>1</v>
      </c>
    </row>
    <row r="6" spans="1:12" s="6" customFormat="1" ht="24.75" customHeight="1" x14ac:dyDescent="0.2">
      <c r="A6" s="375"/>
      <c r="B6" s="377"/>
      <c r="C6" s="382"/>
      <c r="D6" s="377"/>
      <c r="E6" s="382"/>
      <c r="F6" s="377"/>
      <c r="G6" s="377"/>
      <c r="H6" s="382"/>
      <c r="I6" s="384"/>
      <c r="J6" s="395"/>
      <c r="K6" s="393"/>
    </row>
    <row r="7" spans="1:12" s="6" customFormat="1" ht="67.5" x14ac:dyDescent="0.2">
      <c r="A7" s="26" t="s">
        <v>51</v>
      </c>
      <c r="B7" s="27" t="s">
        <v>9</v>
      </c>
      <c r="C7" s="27" t="s">
        <v>50</v>
      </c>
      <c r="D7" s="28" t="s">
        <v>54</v>
      </c>
      <c r="E7" s="18">
        <v>6</v>
      </c>
      <c r="F7" s="18">
        <v>9</v>
      </c>
      <c r="G7" s="27">
        <v>15</v>
      </c>
      <c r="H7" s="17">
        <v>0</v>
      </c>
      <c r="I7" s="44" t="s">
        <v>181</v>
      </c>
      <c r="J7" s="379" t="s">
        <v>337</v>
      </c>
      <c r="K7" s="37" t="s">
        <v>53</v>
      </c>
    </row>
    <row r="8" spans="1:12" s="172" customFormat="1" ht="45" x14ac:dyDescent="0.2">
      <c r="A8" s="19" t="s">
        <v>299</v>
      </c>
      <c r="B8" s="20" t="s">
        <v>9</v>
      </c>
      <c r="C8" s="20" t="s">
        <v>300</v>
      </c>
      <c r="D8" s="21" t="s">
        <v>310</v>
      </c>
      <c r="E8" s="22">
        <v>3</v>
      </c>
      <c r="F8" s="22">
        <v>1</v>
      </c>
      <c r="G8" s="20" t="s">
        <v>338</v>
      </c>
      <c r="H8" s="171">
        <v>294070840</v>
      </c>
      <c r="I8" s="169" t="s">
        <v>311</v>
      </c>
      <c r="J8" s="380"/>
      <c r="K8" s="173" t="s">
        <v>16</v>
      </c>
    </row>
    <row r="9" spans="1:12" s="6" customFormat="1" ht="33.75" x14ac:dyDescent="0.2">
      <c r="A9" s="26" t="s">
        <v>55</v>
      </c>
      <c r="B9" s="27" t="s">
        <v>9</v>
      </c>
      <c r="C9" s="27" t="s">
        <v>56</v>
      </c>
      <c r="D9" s="28" t="s">
        <v>183</v>
      </c>
      <c r="E9" s="18">
        <v>1</v>
      </c>
      <c r="F9" s="18">
        <v>9</v>
      </c>
      <c r="G9" s="20" t="s">
        <v>312</v>
      </c>
      <c r="H9" s="17">
        <v>156500000</v>
      </c>
      <c r="I9" s="45" t="s">
        <v>313</v>
      </c>
      <c r="J9" s="380"/>
      <c r="K9" s="37" t="s">
        <v>45</v>
      </c>
      <c r="L9" s="31"/>
    </row>
    <row r="10" spans="1:12" s="6" customFormat="1" ht="33.75" x14ac:dyDescent="0.2">
      <c r="A10" s="26" t="s">
        <v>305</v>
      </c>
      <c r="B10" s="27" t="s">
        <v>9</v>
      </c>
      <c r="C10" s="27" t="s">
        <v>314</v>
      </c>
      <c r="D10" s="28" t="s">
        <v>315</v>
      </c>
      <c r="E10" s="18">
        <v>6</v>
      </c>
      <c r="F10" s="245" t="s">
        <v>306</v>
      </c>
      <c r="G10" s="20" t="s">
        <v>316</v>
      </c>
      <c r="H10" s="17">
        <v>156500000</v>
      </c>
      <c r="I10" s="45" t="s">
        <v>313</v>
      </c>
      <c r="J10" s="380"/>
      <c r="K10" s="37"/>
      <c r="L10" s="31"/>
    </row>
    <row r="11" spans="1:12" s="6" customFormat="1" ht="32.25" customHeight="1" x14ac:dyDescent="0.2">
      <c r="A11" s="26" t="s">
        <v>307</v>
      </c>
      <c r="B11" s="27" t="s">
        <v>9</v>
      </c>
      <c r="C11" s="27" t="s">
        <v>319</v>
      </c>
      <c r="D11" s="28" t="s">
        <v>320</v>
      </c>
      <c r="E11" s="18">
        <v>1</v>
      </c>
      <c r="F11" s="245" t="s">
        <v>318</v>
      </c>
      <c r="G11" s="20">
        <v>1</v>
      </c>
      <c r="H11" s="17">
        <v>156500000</v>
      </c>
      <c r="I11" s="45" t="s">
        <v>313</v>
      </c>
      <c r="J11" s="380"/>
      <c r="K11" s="37" t="s">
        <v>324</v>
      </c>
      <c r="L11" s="31"/>
    </row>
    <row r="12" spans="1:12" s="6" customFormat="1" ht="33.75" x14ac:dyDescent="0.2">
      <c r="A12" s="26" t="s">
        <v>59</v>
      </c>
      <c r="B12" s="27" t="s">
        <v>10</v>
      </c>
      <c r="C12" s="27" t="s">
        <v>60</v>
      </c>
      <c r="D12" s="28" t="s">
        <v>184</v>
      </c>
      <c r="E12" s="18">
        <v>6</v>
      </c>
      <c r="F12" s="245" t="s">
        <v>318</v>
      </c>
      <c r="G12" s="20" t="s">
        <v>321</v>
      </c>
      <c r="H12" s="17">
        <v>0</v>
      </c>
      <c r="I12" s="45" t="s">
        <v>317</v>
      </c>
      <c r="J12" s="380"/>
      <c r="K12" s="37" t="s">
        <v>186</v>
      </c>
    </row>
    <row r="13" spans="1:12" s="6" customFormat="1" ht="22.5" x14ac:dyDescent="0.2">
      <c r="A13" s="26" t="s">
        <v>272</v>
      </c>
      <c r="B13" s="27" t="s">
        <v>10</v>
      </c>
      <c r="C13" s="27" t="s">
        <v>322</v>
      </c>
      <c r="D13" s="28" t="s">
        <v>323</v>
      </c>
      <c r="E13" s="126">
        <v>6</v>
      </c>
      <c r="F13" s="18">
        <v>11</v>
      </c>
      <c r="G13" s="27">
        <v>1</v>
      </c>
      <c r="H13" s="17">
        <v>0</v>
      </c>
      <c r="I13" s="44" t="s">
        <v>317</v>
      </c>
      <c r="J13" s="380"/>
      <c r="K13" s="37"/>
    </row>
    <row r="14" spans="1:12" s="6" customFormat="1" ht="53.25" customHeight="1" x14ac:dyDescent="0.2">
      <c r="A14" s="26" t="s">
        <v>264</v>
      </c>
      <c r="B14" s="27" t="s">
        <v>10</v>
      </c>
      <c r="C14" s="27" t="s">
        <v>44</v>
      </c>
      <c r="D14" s="28" t="s">
        <v>325</v>
      </c>
      <c r="E14" s="18">
        <v>1</v>
      </c>
      <c r="F14" s="18">
        <v>10</v>
      </c>
      <c r="G14" s="27">
        <v>1</v>
      </c>
      <c r="H14" s="17">
        <v>0</v>
      </c>
      <c r="I14" s="44" t="s">
        <v>181</v>
      </c>
      <c r="J14" s="380"/>
      <c r="K14" s="37" t="s">
        <v>187</v>
      </c>
    </row>
    <row r="15" spans="1:12" s="6" customFormat="1" ht="32.25" customHeight="1" x14ac:dyDescent="0.2">
      <c r="A15" s="26" t="s">
        <v>15</v>
      </c>
      <c r="B15" s="27" t="s">
        <v>10</v>
      </c>
      <c r="C15" s="27" t="s">
        <v>14</v>
      </c>
      <c r="D15" s="28" t="s">
        <v>327</v>
      </c>
      <c r="E15" s="18">
        <v>6</v>
      </c>
      <c r="F15" s="22">
        <v>9</v>
      </c>
      <c r="G15" s="20" t="s">
        <v>326</v>
      </c>
      <c r="H15" s="23">
        <v>0</v>
      </c>
      <c r="I15" s="44" t="s">
        <v>328</v>
      </c>
      <c r="J15" s="380"/>
      <c r="K15" s="385" t="s">
        <v>188</v>
      </c>
    </row>
    <row r="16" spans="1:12" s="6" customFormat="1" ht="33.75" x14ac:dyDescent="0.2">
      <c r="A16" s="19" t="s">
        <v>11</v>
      </c>
      <c r="B16" s="20" t="s">
        <v>10</v>
      </c>
      <c r="C16" s="20" t="s">
        <v>127</v>
      </c>
      <c r="D16" s="21" t="s">
        <v>129</v>
      </c>
      <c r="E16" s="22">
        <v>6</v>
      </c>
      <c r="F16" s="22">
        <v>9</v>
      </c>
      <c r="G16" s="20" t="s">
        <v>343</v>
      </c>
      <c r="H16" s="23">
        <v>0</v>
      </c>
      <c r="I16" s="44" t="s">
        <v>18</v>
      </c>
      <c r="J16" s="380"/>
      <c r="K16" s="386"/>
    </row>
    <row r="17" spans="1:23" s="6" customFormat="1" ht="45" x14ac:dyDescent="0.2">
      <c r="A17" s="19" t="s">
        <v>125</v>
      </c>
      <c r="B17" s="20" t="s">
        <v>10</v>
      </c>
      <c r="C17" s="20" t="s">
        <v>128</v>
      </c>
      <c r="D17" s="21" t="s">
        <v>126</v>
      </c>
      <c r="E17" s="22">
        <v>6</v>
      </c>
      <c r="F17" s="18">
        <v>9</v>
      </c>
      <c r="G17" s="27" t="s">
        <v>329</v>
      </c>
      <c r="H17" s="17">
        <v>0</v>
      </c>
      <c r="I17" s="44" t="s">
        <v>18</v>
      </c>
      <c r="J17" s="380"/>
      <c r="K17" s="387"/>
    </row>
    <row r="18" spans="1:23" s="6" customFormat="1" ht="45" x14ac:dyDescent="0.2">
      <c r="A18" s="19" t="s">
        <v>11</v>
      </c>
      <c r="B18" s="20" t="s">
        <v>10</v>
      </c>
      <c r="C18" s="247" t="s">
        <v>330</v>
      </c>
      <c r="D18" s="21" t="s">
        <v>331</v>
      </c>
      <c r="E18" s="22">
        <v>6</v>
      </c>
      <c r="F18" s="245" t="s">
        <v>333</v>
      </c>
      <c r="G18" s="27" t="s">
        <v>332</v>
      </c>
      <c r="H18" s="17">
        <v>0</v>
      </c>
      <c r="I18" s="44" t="s">
        <v>18</v>
      </c>
      <c r="J18" s="380"/>
      <c r="K18" s="155"/>
    </row>
    <row r="19" spans="1:23" s="6" customFormat="1" ht="45" x14ac:dyDescent="0.2">
      <c r="A19" s="19" t="s">
        <v>11</v>
      </c>
      <c r="B19" s="20" t="s">
        <v>10</v>
      </c>
      <c r="C19" s="20" t="s">
        <v>334</v>
      </c>
      <c r="D19" s="21" t="s">
        <v>335</v>
      </c>
      <c r="E19" s="22">
        <v>6</v>
      </c>
      <c r="F19" s="245" t="s">
        <v>333</v>
      </c>
      <c r="G19" s="27" t="s">
        <v>336</v>
      </c>
      <c r="H19" s="17">
        <v>0</v>
      </c>
      <c r="I19" s="44" t="s">
        <v>18</v>
      </c>
      <c r="J19" s="380"/>
      <c r="K19" s="155"/>
    </row>
    <row r="20" spans="1:23" s="7" customFormat="1" ht="27.75" customHeight="1" x14ac:dyDescent="0.2">
      <c r="A20" s="26" t="s">
        <v>21</v>
      </c>
      <c r="B20" s="27" t="s">
        <v>21</v>
      </c>
      <c r="C20" s="27" t="s">
        <v>19</v>
      </c>
      <c r="D20" s="28" t="s">
        <v>20</v>
      </c>
      <c r="E20" s="18" t="s">
        <v>16</v>
      </c>
      <c r="F20" s="18" t="s">
        <v>16</v>
      </c>
      <c r="G20" s="27">
        <v>20</v>
      </c>
      <c r="H20" s="17">
        <f>+G20*560000</f>
        <v>11200000</v>
      </c>
      <c r="I20" s="44" t="s">
        <v>185</v>
      </c>
      <c r="J20" s="381"/>
      <c r="K20" s="37" t="s">
        <v>16</v>
      </c>
    </row>
    <row r="21" spans="1:23" s="1" customFormat="1" ht="32.25" thickBot="1" x14ac:dyDescent="0.25">
      <c r="A21" s="124" t="s">
        <v>0</v>
      </c>
      <c r="B21" s="125"/>
      <c r="C21" s="125"/>
      <c r="D21" s="125"/>
      <c r="E21" s="125"/>
      <c r="F21" s="125"/>
      <c r="G21" s="24">
        <v>35466</v>
      </c>
      <c r="H21" s="25">
        <f>SUM(H7:H20)</f>
        <v>774770840</v>
      </c>
      <c r="I21" s="388"/>
      <c r="J21" s="389"/>
      <c r="K21" s="390"/>
    </row>
    <row r="22" spans="1:23" s="1" customFormat="1" ht="25.5" customHeight="1" thickTop="1" x14ac:dyDescent="0.2">
      <c r="L22" s="9"/>
      <c r="M22" s="9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25.5" customHeight="1" x14ac:dyDescent="0.2">
      <c r="C23" s="8"/>
      <c r="D23" s="8"/>
      <c r="E23" s="8"/>
      <c r="F23" s="8"/>
      <c r="G23" s="8"/>
      <c r="H23" s="12"/>
      <c r="I23" s="12"/>
      <c r="J23" s="9"/>
      <c r="K23" s="9"/>
      <c r="L23" s="15"/>
      <c r="M23" s="1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9.5" customHeight="1" x14ac:dyDescent="0.2">
      <c r="C24" s="11"/>
      <c r="D24" s="11"/>
      <c r="E24" s="35"/>
      <c r="F24" s="13"/>
      <c r="G24" s="11"/>
      <c r="H24" s="16"/>
      <c r="I24" s="16"/>
      <c r="J24" s="15"/>
      <c r="K24" s="15"/>
      <c r="L24" s="15"/>
      <c r="M24" s="1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1" customFormat="1" ht="19.5" customHeight="1" x14ac:dyDescent="0.2">
      <c r="B25" s="1" t="s">
        <v>544</v>
      </c>
      <c r="C25" s="11"/>
      <c r="D25" s="11"/>
      <c r="E25" s="13"/>
      <c r="F25" s="13"/>
      <c r="G25" s="11"/>
      <c r="H25" s="16"/>
      <c r="I25" s="16"/>
      <c r="J25" s="15"/>
      <c r="K25" s="15"/>
      <c r="L25" s="10"/>
      <c r="M25" s="10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s="1" customFormat="1" ht="12.75" x14ac:dyDescent="0.2">
      <c r="C26" s="11"/>
      <c r="D26" s="11"/>
      <c r="E26" s="14"/>
      <c r="F26" s="14"/>
      <c r="G26" s="11"/>
      <c r="H26" s="16"/>
      <c r="I26" s="16"/>
      <c r="J26" s="10"/>
      <c r="K26" s="10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x14ac:dyDescent="0.2">
      <c r="A27" s="1"/>
      <c r="B27" s="1"/>
      <c r="C27" s="1"/>
      <c r="D27" s="1"/>
      <c r="E27" s="1"/>
      <c r="F27" s="1"/>
      <c r="G27" s="1"/>
      <c r="H27" s="1"/>
      <c r="I27" s="1"/>
      <c r="J27" s="4"/>
      <c r="K27" s="5"/>
    </row>
    <row r="28" spans="1:23" x14ac:dyDescent="0.2">
      <c r="H28" s="36"/>
    </row>
  </sheetData>
  <mergeCells count="18">
    <mergeCell ref="I21:K21"/>
    <mergeCell ref="C1:J1"/>
    <mergeCell ref="K5:K6"/>
    <mergeCell ref="H5:H6"/>
    <mergeCell ref="C5:C6"/>
    <mergeCell ref="B5:B6"/>
    <mergeCell ref="J5:J6"/>
    <mergeCell ref="D3:E3"/>
    <mergeCell ref="A5:A6"/>
    <mergeCell ref="G5:G6"/>
    <mergeCell ref="A1:B2"/>
    <mergeCell ref="J7:J20"/>
    <mergeCell ref="D5:D6"/>
    <mergeCell ref="K1:K3"/>
    <mergeCell ref="E5:E6"/>
    <mergeCell ref="F5:F6"/>
    <mergeCell ref="I5:I6"/>
    <mergeCell ref="K15:K1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5"/>
  <sheetViews>
    <sheetView tabSelected="1" workbookViewId="0">
      <selection activeCell="J12" sqref="J12"/>
    </sheetView>
  </sheetViews>
  <sheetFormatPr baseColWidth="10" defaultColWidth="7.5703125" defaultRowHeight="12" x14ac:dyDescent="0.2"/>
  <cols>
    <col min="1" max="1" width="7.5703125" style="176"/>
    <col min="2" max="2" width="9.140625" style="176" customWidth="1"/>
    <col min="3" max="3" width="14.140625" style="176" customWidth="1"/>
    <col min="4" max="4" width="16.42578125" style="176" customWidth="1"/>
    <col min="5" max="5" width="50.42578125" style="176" customWidth="1"/>
    <col min="6" max="6" width="17.5703125" style="251" customWidth="1"/>
    <col min="7" max="7" width="13.7109375" style="176" customWidth="1"/>
    <col min="8" max="8" width="15.28515625" style="176" customWidth="1"/>
    <col min="9" max="9" width="8.85546875" style="176" bestFit="1" customWidth="1"/>
    <col min="10" max="10" width="16.28515625" style="176" customWidth="1"/>
    <col min="11" max="11" width="17.42578125" style="176" customWidth="1"/>
    <col min="12" max="12" width="20.5703125" style="176" customWidth="1"/>
    <col min="13" max="13" width="19.85546875" style="176" customWidth="1"/>
    <col min="14" max="16384" width="7.5703125" style="176"/>
  </cols>
  <sheetData>
    <row r="1" spans="1:13" ht="33.75" customHeight="1" x14ac:dyDescent="0.2">
      <c r="A1" s="416"/>
      <c r="B1" s="416"/>
      <c r="C1" s="426" t="s">
        <v>22</v>
      </c>
      <c r="D1" s="426"/>
      <c r="E1" s="426"/>
      <c r="F1" s="426"/>
      <c r="G1" s="426"/>
      <c r="H1" s="426"/>
      <c r="I1" s="426"/>
      <c r="J1" s="426"/>
      <c r="K1" s="426"/>
      <c r="L1" s="416"/>
    </row>
    <row r="2" spans="1:13" ht="12.75" customHeight="1" x14ac:dyDescent="0.2">
      <c r="A2" s="416"/>
      <c r="B2" s="416"/>
      <c r="C2" s="177"/>
      <c r="D2" s="177"/>
      <c r="H2" s="177"/>
      <c r="L2" s="416"/>
    </row>
    <row r="3" spans="1:13" ht="12.75" customHeight="1" thickBot="1" x14ac:dyDescent="0.25">
      <c r="C3" s="177" t="s">
        <v>2</v>
      </c>
      <c r="D3" s="417" t="s">
        <v>348</v>
      </c>
      <c r="E3" s="417"/>
      <c r="G3" s="177" t="s">
        <v>23</v>
      </c>
      <c r="H3" s="233">
        <v>2012</v>
      </c>
      <c r="L3" s="416"/>
    </row>
    <row r="4" spans="1:13" ht="12.75" customHeight="1" thickTop="1" thickBot="1" x14ac:dyDescent="0.25">
      <c r="C4" s="177"/>
      <c r="D4" s="181"/>
      <c r="G4" s="177"/>
      <c r="H4" s="181"/>
      <c r="L4" s="175"/>
    </row>
    <row r="5" spans="1:13" s="168" customFormat="1" ht="24.75" customHeight="1" thickTop="1" x14ac:dyDescent="0.2">
      <c r="A5" s="418" t="s">
        <v>5</v>
      </c>
      <c r="B5" s="410" t="s">
        <v>63</v>
      </c>
      <c r="C5" s="410" t="s">
        <v>49</v>
      </c>
      <c r="D5" s="410" t="s">
        <v>3</v>
      </c>
      <c r="E5" s="412" t="s">
        <v>24</v>
      </c>
      <c r="F5" s="412" t="s">
        <v>298</v>
      </c>
      <c r="G5" s="410" t="s">
        <v>7</v>
      </c>
      <c r="H5" s="410" t="s">
        <v>8</v>
      </c>
      <c r="I5" s="410" t="s">
        <v>6</v>
      </c>
      <c r="J5" s="410" t="s">
        <v>4</v>
      </c>
      <c r="K5" s="412" t="s">
        <v>17</v>
      </c>
      <c r="L5" s="414" t="s">
        <v>13</v>
      </c>
      <c r="M5" s="408" t="s">
        <v>1</v>
      </c>
    </row>
    <row r="6" spans="1:13" s="168" customFormat="1" ht="21" customHeight="1" x14ac:dyDescent="0.2">
      <c r="A6" s="419"/>
      <c r="B6" s="411"/>
      <c r="C6" s="411"/>
      <c r="D6" s="411"/>
      <c r="E6" s="413"/>
      <c r="F6" s="413"/>
      <c r="G6" s="411"/>
      <c r="H6" s="411"/>
      <c r="I6" s="411"/>
      <c r="J6" s="411"/>
      <c r="K6" s="413"/>
      <c r="L6" s="415"/>
      <c r="M6" s="409"/>
    </row>
    <row r="7" spans="1:13" s="278" customFormat="1" ht="64.5" customHeight="1" x14ac:dyDescent="0.2">
      <c r="A7" s="424" t="s">
        <v>299</v>
      </c>
      <c r="B7" s="422" t="s">
        <v>9</v>
      </c>
      <c r="C7" s="422" t="s">
        <v>300</v>
      </c>
      <c r="D7" s="420" t="s">
        <v>401</v>
      </c>
      <c r="E7" s="279" t="s">
        <v>403</v>
      </c>
      <c r="F7" s="347" t="s">
        <v>404</v>
      </c>
      <c r="G7" s="267">
        <v>32</v>
      </c>
      <c r="H7" s="267">
        <v>1</v>
      </c>
      <c r="I7" s="267">
        <v>2</v>
      </c>
      <c r="J7" s="255">
        <v>87360000</v>
      </c>
      <c r="K7" s="276" t="s">
        <v>355</v>
      </c>
      <c r="L7" s="280" t="s">
        <v>405</v>
      </c>
      <c r="M7" s="277"/>
    </row>
    <row r="8" spans="1:13" s="278" customFormat="1" ht="45.75" customHeight="1" x14ac:dyDescent="0.2">
      <c r="A8" s="425"/>
      <c r="B8" s="423"/>
      <c r="C8" s="423"/>
      <c r="D8" s="421"/>
      <c r="E8" s="279" t="s">
        <v>397</v>
      </c>
      <c r="F8" s="347" t="s">
        <v>398</v>
      </c>
      <c r="G8" s="267">
        <v>32</v>
      </c>
      <c r="H8" s="267">
        <v>1</v>
      </c>
      <c r="I8" s="267">
        <v>1</v>
      </c>
      <c r="J8" s="255">
        <f>12767516*1.04</f>
        <v>13278216.640000001</v>
      </c>
      <c r="K8" s="20" t="s">
        <v>355</v>
      </c>
      <c r="L8" s="280" t="s">
        <v>399</v>
      </c>
      <c r="M8" s="277"/>
    </row>
    <row r="9" spans="1:13" s="278" customFormat="1" ht="59.25" customHeight="1" thickBot="1" x14ac:dyDescent="0.25">
      <c r="A9" s="425"/>
      <c r="B9" s="423"/>
      <c r="C9" s="423"/>
      <c r="D9" s="421"/>
      <c r="E9" s="354" t="s">
        <v>543</v>
      </c>
      <c r="F9" s="355" t="s">
        <v>560</v>
      </c>
      <c r="G9" s="356">
        <v>32</v>
      </c>
      <c r="H9" s="356">
        <v>7</v>
      </c>
      <c r="I9" s="356">
        <v>1</v>
      </c>
      <c r="J9" s="357"/>
      <c r="K9" s="352" t="s">
        <v>556</v>
      </c>
      <c r="L9" s="351"/>
      <c r="M9" s="277"/>
    </row>
    <row r="10" spans="1:13" s="168" customFormat="1" ht="45.75" thickTop="1" x14ac:dyDescent="0.2">
      <c r="A10" s="399" t="s">
        <v>301</v>
      </c>
      <c r="B10" s="397" t="s">
        <v>9</v>
      </c>
      <c r="C10" s="397" t="s">
        <v>302</v>
      </c>
      <c r="D10" s="406" t="s">
        <v>303</v>
      </c>
      <c r="E10" s="358" t="s">
        <v>537</v>
      </c>
      <c r="F10" s="359" t="s">
        <v>402</v>
      </c>
      <c r="G10" s="360">
        <v>32</v>
      </c>
      <c r="H10" s="360">
        <v>1</v>
      </c>
      <c r="I10" s="360">
        <v>1</v>
      </c>
      <c r="J10" s="361">
        <f>56166666*1.04</f>
        <v>58413332.640000001</v>
      </c>
      <c r="K10" s="360" t="s">
        <v>355</v>
      </c>
      <c r="L10" s="360"/>
      <c r="M10" s="404" t="s">
        <v>16</v>
      </c>
    </row>
    <row r="11" spans="1:13" s="168" customFormat="1" ht="93" customHeight="1" x14ac:dyDescent="0.2">
      <c r="A11" s="400"/>
      <c r="B11" s="398"/>
      <c r="C11" s="398"/>
      <c r="D11" s="407"/>
      <c r="E11" s="362" t="s">
        <v>536</v>
      </c>
      <c r="F11" s="348" t="s">
        <v>345</v>
      </c>
      <c r="G11" s="349">
        <v>32</v>
      </c>
      <c r="H11" s="349">
        <v>1</v>
      </c>
      <c r="I11" s="349">
        <v>1</v>
      </c>
      <c r="J11" s="350">
        <f>24081420*1.04</f>
        <v>25044676.800000001</v>
      </c>
      <c r="K11" s="352" t="s">
        <v>552</v>
      </c>
      <c r="L11" s="401" t="s">
        <v>400</v>
      </c>
      <c r="M11" s="405"/>
    </row>
    <row r="12" spans="1:13" s="168" customFormat="1" ht="74.25" customHeight="1" x14ac:dyDescent="0.2">
      <c r="A12" s="400"/>
      <c r="B12" s="398"/>
      <c r="C12" s="398"/>
      <c r="D12" s="407"/>
      <c r="E12" s="362" t="s">
        <v>532</v>
      </c>
      <c r="F12" s="348" t="s">
        <v>541</v>
      </c>
      <c r="G12" s="349">
        <v>32</v>
      </c>
      <c r="H12" s="349">
        <v>1</v>
      </c>
      <c r="I12" s="349">
        <v>1</v>
      </c>
      <c r="J12" s="350">
        <f>21596667*1.04</f>
        <v>22460533.68</v>
      </c>
      <c r="K12" s="352" t="s">
        <v>552</v>
      </c>
      <c r="L12" s="401"/>
      <c r="M12" s="405"/>
    </row>
    <row r="13" spans="1:13" s="168" customFormat="1" ht="63" x14ac:dyDescent="0.2">
      <c r="A13" s="400"/>
      <c r="B13" s="398"/>
      <c r="C13" s="398"/>
      <c r="D13" s="407"/>
      <c r="E13" s="372" t="s">
        <v>535</v>
      </c>
      <c r="F13" s="348" t="s">
        <v>538</v>
      </c>
      <c r="G13" s="349">
        <v>32</v>
      </c>
      <c r="H13" s="349">
        <v>1</v>
      </c>
      <c r="I13" s="349">
        <v>1</v>
      </c>
      <c r="J13" s="350">
        <v>20400000</v>
      </c>
      <c r="K13" s="352" t="s">
        <v>553</v>
      </c>
      <c r="L13" s="401"/>
      <c r="M13" s="405"/>
    </row>
    <row r="14" spans="1:13" s="168" customFormat="1" ht="48" customHeight="1" x14ac:dyDescent="0.2">
      <c r="A14" s="400"/>
      <c r="B14" s="398"/>
      <c r="C14" s="398"/>
      <c r="D14" s="407"/>
      <c r="E14" s="362" t="s">
        <v>533</v>
      </c>
      <c r="F14" s="348" t="s">
        <v>554</v>
      </c>
      <c r="G14" s="349">
        <v>32</v>
      </c>
      <c r="H14" s="349">
        <v>7</v>
      </c>
      <c r="I14" s="349">
        <v>1</v>
      </c>
      <c r="J14" s="350">
        <f>24081420*1.04</f>
        <v>25044676.800000001</v>
      </c>
      <c r="K14" s="352" t="s">
        <v>555</v>
      </c>
      <c r="L14" s="401"/>
      <c r="M14" s="405"/>
    </row>
    <row r="15" spans="1:13" s="168" customFormat="1" ht="86.25" customHeight="1" x14ac:dyDescent="0.2">
      <c r="A15" s="400"/>
      <c r="B15" s="398"/>
      <c r="C15" s="398"/>
      <c r="D15" s="407"/>
      <c r="E15" s="362" t="s">
        <v>534</v>
      </c>
      <c r="F15" s="348" t="s">
        <v>346</v>
      </c>
      <c r="G15" s="349">
        <v>32</v>
      </c>
      <c r="H15" s="349">
        <v>1</v>
      </c>
      <c r="I15" s="349">
        <v>1</v>
      </c>
      <c r="J15" s="350">
        <f>19702980*1.04</f>
        <v>20491099.199999999</v>
      </c>
      <c r="K15" s="352" t="s">
        <v>552</v>
      </c>
      <c r="L15" s="401"/>
      <c r="M15" s="405"/>
    </row>
    <row r="16" spans="1:13" s="168" customFormat="1" ht="72" customHeight="1" x14ac:dyDescent="0.2">
      <c r="A16" s="400"/>
      <c r="B16" s="398"/>
      <c r="C16" s="398"/>
      <c r="D16" s="407"/>
      <c r="E16" s="372" t="s">
        <v>344</v>
      </c>
      <c r="F16" s="348" t="s">
        <v>347</v>
      </c>
      <c r="G16" s="349">
        <v>32</v>
      </c>
      <c r="H16" s="349">
        <v>7</v>
      </c>
      <c r="I16" s="349">
        <v>1</v>
      </c>
      <c r="J16" s="350">
        <f>21216816*1.04</f>
        <v>22065488.640000001</v>
      </c>
      <c r="K16" s="352" t="s">
        <v>556</v>
      </c>
      <c r="L16" s="401"/>
      <c r="M16" s="405"/>
    </row>
    <row r="17" spans="1:25" s="168" customFormat="1" ht="90" customHeight="1" x14ac:dyDescent="0.2">
      <c r="A17" s="345"/>
      <c r="B17" s="344"/>
      <c r="C17" s="344"/>
      <c r="D17" s="346"/>
      <c r="E17" s="373" t="s">
        <v>559</v>
      </c>
      <c r="F17" s="370" t="s">
        <v>557</v>
      </c>
      <c r="G17" s="356">
        <v>32</v>
      </c>
      <c r="H17" s="356">
        <v>7</v>
      </c>
      <c r="I17" s="356">
        <v>1</v>
      </c>
      <c r="J17" s="357"/>
      <c r="K17" s="352" t="s">
        <v>558</v>
      </c>
      <c r="L17" s="402"/>
      <c r="M17" s="371"/>
    </row>
    <row r="18" spans="1:25" s="177" customFormat="1" ht="60" customHeight="1" thickBot="1" x14ac:dyDescent="0.25">
      <c r="A18" s="363"/>
      <c r="B18" s="364"/>
      <c r="C18" s="364"/>
      <c r="D18" s="364"/>
      <c r="E18" s="365" t="s">
        <v>521</v>
      </c>
      <c r="F18" s="366" t="s">
        <v>522</v>
      </c>
      <c r="G18" s="353">
        <v>32</v>
      </c>
      <c r="H18" s="353">
        <v>1</v>
      </c>
      <c r="I18" s="353">
        <v>2</v>
      </c>
      <c r="J18" s="367">
        <v>33600000</v>
      </c>
      <c r="K18" s="368" t="s">
        <v>355</v>
      </c>
      <c r="L18" s="403"/>
      <c r="M18" s="369"/>
    </row>
    <row r="19" spans="1:25" s="180" customFormat="1" ht="33" thickTop="1" thickBot="1" x14ac:dyDescent="0.25">
      <c r="A19" s="329" t="s">
        <v>0</v>
      </c>
      <c r="B19" s="330"/>
      <c r="C19" s="330"/>
      <c r="D19" s="330"/>
      <c r="E19" s="330"/>
      <c r="F19" s="330"/>
      <c r="G19" s="330"/>
      <c r="H19" s="331"/>
      <c r="I19" s="256">
        <f>SUM(I7:I18)</f>
        <v>14</v>
      </c>
      <c r="J19" s="257">
        <f>SUM(J7:J18)</f>
        <v>328158024.40000004</v>
      </c>
      <c r="K19" s="258"/>
      <c r="L19" s="258"/>
      <c r="M19" s="259"/>
    </row>
    <row r="20" spans="1:25" s="180" customFormat="1" ht="25.5" customHeight="1" thickTop="1" x14ac:dyDescent="0.2">
      <c r="C20" s="234"/>
      <c r="D20" s="234"/>
      <c r="F20" s="252"/>
      <c r="M20" s="236"/>
      <c r="N20" s="236"/>
      <c r="O20" s="236"/>
      <c r="P20" s="237"/>
      <c r="Q20" s="237"/>
      <c r="R20" s="237"/>
      <c r="S20" s="237"/>
      <c r="T20" s="237"/>
      <c r="U20" s="237"/>
      <c r="V20" s="237"/>
      <c r="W20" s="237"/>
      <c r="X20" s="237"/>
      <c r="Y20" s="237"/>
    </row>
    <row r="21" spans="1:25" s="180" customFormat="1" ht="25.5" customHeight="1" x14ac:dyDescent="0.2">
      <c r="C21" s="238"/>
      <c r="D21" s="238"/>
      <c r="E21" s="234"/>
      <c r="F21" s="253"/>
      <c r="G21" s="234"/>
      <c r="H21" s="234"/>
      <c r="I21" s="234"/>
      <c r="J21" s="235"/>
      <c r="K21" s="235"/>
      <c r="L21" s="236"/>
      <c r="M21" s="241"/>
      <c r="N21" s="241"/>
      <c r="O21" s="241"/>
      <c r="P21" s="237"/>
      <c r="Q21" s="237"/>
      <c r="R21" s="237"/>
      <c r="S21" s="237"/>
      <c r="T21" s="237"/>
      <c r="U21" s="237"/>
      <c r="V21" s="237"/>
      <c r="W21" s="237"/>
      <c r="X21" s="237"/>
      <c r="Y21" s="237"/>
    </row>
    <row r="22" spans="1:25" s="180" customFormat="1" ht="19.5" customHeight="1" x14ac:dyDescent="0.2">
      <c r="C22" s="238"/>
      <c r="D22" s="238"/>
      <c r="E22" s="238"/>
      <c r="F22" s="254"/>
      <c r="G22" s="239"/>
      <c r="H22" s="239"/>
      <c r="I22" s="238"/>
      <c r="J22" s="240"/>
      <c r="K22" s="240"/>
      <c r="L22" s="241"/>
      <c r="M22" s="241"/>
      <c r="N22" s="241"/>
      <c r="O22" s="241"/>
      <c r="P22" s="237"/>
      <c r="Q22" s="237"/>
      <c r="R22" s="237"/>
      <c r="S22" s="237"/>
      <c r="T22" s="237"/>
      <c r="U22" s="237"/>
      <c r="V22" s="237"/>
      <c r="W22" s="237"/>
      <c r="X22" s="237"/>
      <c r="Y22" s="237"/>
    </row>
    <row r="23" spans="1:25" s="180" customFormat="1" ht="19.5" customHeight="1" x14ac:dyDescent="0.2">
      <c r="C23" s="238"/>
      <c r="D23" s="238"/>
      <c r="E23" s="238"/>
      <c r="F23" s="254"/>
      <c r="G23" s="239"/>
      <c r="H23" s="239"/>
      <c r="I23" s="238"/>
      <c r="J23" s="240"/>
      <c r="K23" s="240"/>
      <c r="L23" s="241"/>
      <c r="M23" s="243"/>
      <c r="N23" s="243"/>
      <c r="O23" s="243"/>
      <c r="P23" s="237"/>
      <c r="Q23" s="237"/>
      <c r="R23" s="237"/>
      <c r="S23" s="237"/>
      <c r="T23" s="237"/>
      <c r="U23" s="237"/>
      <c r="V23" s="237"/>
      <c r="W23" s="237"/>
      <c r="X23" s="237"/>
      <c r="Y23" s="237"/>
    </row>
    <row r="24" spans="1:25" s="180" customFormat="1" ht="12.75" x14ac:dyDescent="0.2">
      <c r="E24" s="238"/>
      <c r="F24" s="254"/>
      <c r="G24" s="242"/>
      <c r="H24" s="242"/>
      <c r="I24" s="238"/>
      <c r="J24" s="240"/>
      <c r="K24" s="240"/>
      <c r="L24" s="243"/>
      <c r="M24" s="237"/>
      <c r="N24" s="237"/>
      <c r="O24" s="237"/>
      <c r="P24" s="237"/>
      <c r="Q24" s="237"/>
      <c r="R24" s="237"/>
      <c r="S24" s="237"/>
      <c r="T24" s="237"/>
      <c r="U24" s="237"/>
      <c r="V24" s="237"/>
      <c r="W24" s="237"/>
      <c r="X24" s="237"/>
      <c r="Y24" s="237"/>
    </row>
    <row r="25" spans="1:25" x14ac:dyDescent="0.2">
      <c r="E25" s="180"/>
      <c r="F25" s="252"/>
      <c r="G25" s="180"/>
      <c r="H25" s="180"/>
      <c r="I25" s="180"/>
      <c r="J25" s="180"/>
      <c r="K25" s="180"/>
      <c r="L25" s="244"/>
    </row>
  </sheetData>
  <mergeCells count="27">
    <mergeCell ref="D7:D9"/>
    <mergeCell ref="C7:C9"/>
    <mergeCell ref="B7:B9"/>
    <mergeCell ref="A7:A9"/>
    <mergeCell ref="A1:B2"/>
    <mergeCell ref="C1:K1"/>
    <mergeCell ref="L1:L3"/>
    <mergeCell ref="D3:E3"/>
    <mergeCell ref="A5:A6"/>
    <mergeCell ref="B5:B6"/>
    <mergeCell ref="D5:D6"/>
    <mergeCell ref="E5:E6"/>
    <mergeCell ref="F5:F6"/>
    <mergeCell ref="M5:M6"/>
    <mergeCell ref="G5:G6"/>
    <mergeCell ref="H5:H6"/>
    <mergeCell ref="C5:C6"/>
    <mergeCell ref="I5:I6"/>
    <mergeCell ref="J5:J6"/>
    <mergeCell ref="K5:K6"/>
    <mergeCell ref="L5:L6"/>
    <mergeCell ref="C10:C16"/>
    <mergeCell ref="B10:B16"/>
    <mergeCell ref="A10:A16"/>
    <mergeCell ref="L11:L18"/>
    <mergeCell ref="M10:M16"/>
    <mergeCell ref="D10:D16"/>
  </mergeCells>
  <printOptions horizontalCentered="1"/>
  <pageMargins left="0.6692913385826772" right="0.19685039370078741" top="0.32" bottom="0.33" header="0.24" footer="0.18"/>
  <pageSetup paperSize="5" scale="70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4"/>
  <sheetViews>
    <sheetView workbookViewId="0">
      <selection activeCell="E23" sqref="E2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16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24" s="6" customFormat="1" ht="33.75" x14ac:dyDescent="0.2">
      <c r="A9" s="429" t="s">
        <v>55</v>
      </c>
      <c r="B9" s="431" t="s">
        <v>9</v>
      </c>
      <c r="C9" s="431" t="s">
        <v>56</v>
      </c>
      <c r="D9" s="379" t="s">
        <v>57</v>
      </c>
      <c r="E9" s="324" t="s">
        <v>407</v>
      </c>
      <c r="F9" s="437">
        <v>1</v>
      </c>
      <c r="G9" s="437">
        <v>1</v>
      </c>
      <c r="H9" s="20">
        <v>20</v>
      </c>
      <c r="I9" s="23">
        <f>650000*H9</f>
        <v>13000000</v>
      </c>
      <c r="J9" s="433" t="s">
        <v>185</v>
      </c>
      <c r="K9" s="379"/>
      <c r="L9" s="435" t="s">
        <v>406</v>
      </c>
    </row>
    <row r="10" spans="1:24" s="6" customFormat="1" ht="56.25" customHeight="1" x14ac:dyDescent="0.2">
      <c r="A10" s="430"/>
      <c r="B10" s="432"/>
      <c r="C10" s="432"/>
      <c r="D10" s="381"/>
      <c r="E10" s="324" t="s">
        <v>164</v>
      </c>
      <c r="F10" s="438"/>
      <c r="G10" s="438"/>
      <c r="H10" s="20">
        <v>5</v>
      </c>
      <c r="I10" s="23">
        <f>2000000*H10</f>
        <v>10000000</v>
      </c>
      <c r="J10" s="434"/>
      <c r="K10" s="381"/>
      <c r="L10" s="436"/>
    </row>
    <row r="11" spans="1:24" s="6" customFormat="1" ht="45" customHeight="1" x14ac:dyDescent="0.2">
      <c r="A11" s="26" t="s">
        <v>55</v>
      </c>
      <c r="B11" s="27" t="s">
        <v>9</v>
      </c>
      <c r="C11" s="27" t="s">
        <v>56</v>
      </c>
      <c r="D11" s="43" t="s">
        <v>57</v>
      </c>
      <c r="E11" s="324" t="s">
        <v>539</v>
      </c>
      <c r="F11" s="18">
        <v>1</v>
      </c>
      <c r="G11" s="18">
        <v>1</v>
      </c>
      <c r="H11" s="20">
        <v>1</v>
      </c>
      <c r="I11" s="23">
        <v>1200000000</v>
      </c>
      <c r="J11" s="45" t="s">
        <v>185</v>
      </c>
      <c r="K11" s="43"/>
      <c r="L11" s="157" t="s">
        <v>406</v>
      </c>
    </row>
    <row r="12" spans="1:24" s="7" customFormat="1" ht="15.75" customHeight="1" thickBot="1" x14ac:dyDescent="0.25">
      <c r="A12" s="427" t="s">
        <v>0</v>
      </c>
      <c r="B12" s="428"/>
      <c r="C12" s="428"/>
      <c r="D12" s="428"/>
      <c r="E12" s="428"/>
      <c r="F12" s="428"/>
      <c r="G12" s="428"/>
      <c r="H12" s="24">
        <f>SUM(H9:H10)</f>
        <v>25</v>
      </c>
      <c r="I12" s="25">
        <f>SUM(I11)</f>
        <v>1200000000</v>
      </c>
      <c r="J12" s="29"/>
      <c r="K12" s="29"/>
      <c r="L12" s="30"/>
    </row>
    <row r="13" spans="1:24" s="1" customFormat="1" ht="12.75" thickTop="1" x14ac:dyDescent="0.2"/>
    <row r="14" spans="1:24" s="1" customFormat="1" ht="25.5" customHeight="1" x14ac:dyDescent="0.2">
      <c r="C14" s="8"/>
      <c r="D14" s="8"/>
      <c r="E14" s="8"/>
      <c r="F14" s="8"/>
      <c r="G14" s="8"/>
      <c r="H14" s="8"/>
      <c r="I14" s="325"/>
      <c r="J14" s="12"/>
      <c r="K14" s="9"/>
      <c r="L14" s="9"/>
      <c r="M14" s="9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25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4"/>
      <c r="G17" s="14"/>
      <c r="H17" s="11"/>
      <c r="I17" s="16"/>
      <c r="J17" s="16"/>
      <c r="K17" s="15"/>
      <c r="L17" s="10"/>
      <c r="M17" s="10"/>
      <c r="N17" s="10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12" customHeight="1" x14ac:dyDescent="0.2">
      <c r="K18" s="1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ht="12" customHeight="1" x14ac:dyDescent="0.2">
      <c r="K19" s="15"/>
    </row>
    <row r="20" spans="3:24" ht="12" customHeight="1" x14ac:dyDescent="0.2">
      <c r="K20" s="15"/>
    </row>
    <row r="21" spans="3:24" ht="12" customHeight="1" x14ac:dyDescent="0.2">
      <c r="K21" s="15"/>
    </row>
    <row r="22" spans="3:24" ht="12" customHeight="1" x14ac:dyDescent="0.2">
      <c r="K22" s="15"/>
    </row>
    <row r="23" spans="3:24" ht="12" customHeight="1" x14ac:dyDescent="0.2">
      <c r="K23" s="15"/>
    </row>
    <row r="24" spans="3:24" ht="12" customHeight="1" x14ac:dyDescent="0.2">
      <c r="K24" s="15"/>
    </row>
  </sheetData>
  <mergeCells count="26">
    <mergeCell ref="L9:L10"/>
    <mergeCell ref="F9:F10"/>
    <mergeCell ref="G9:G10"/>
    <mergeCell ref="H7:H8"/>
    <mergeCell ref="I7:I8"/>
    <mergeCell ref="J7:J8"/>
    <mergeCell ref="K7:K8"/>
    <mergeCell ref="L7:L8"/>
    <mergeCell ref="K9:K10"/>
    <mergeCell ref="A12:G12"/>
    <mergeCell ref="A9:A10"/>
    <mergeCell ref="B9:B10"/>
    <mergeCell ref="C9:C10"/>
    <mergeCell ref="D9:D10"/>
    <mergeCell ref="A1:B3"/>
    <mergeCell ref="C1:J1"/>
    <mergeCell ref="J9:J10"/>
    <mergeCell ref="K1:K4"/>
    <mergeCell ref="A7:A8"/>
    <mergeCell ref="B7:B8"/>
    <mergeCell ref="C7:C8"/>
    <mergeCell ref="D7:D8"/>
    <mergeCell ref="E7:E8"/>
    <mergeCell ref="F7:F8"/>
    <mergeCell ref="G7:G8"/>
    <mergeCell ref="D4:E4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workbookViewId="0">
      <selection activeCell="E9" sqref="E9"/>
    </sheetView>
  </sheetViews>
  <sheetFormatPr baseColWidth="10" defaultColWidth="7.5703125" defaultRowHeight="12" x14ac:dyDescent="0.2"/>
  <cols>
    <col min="1" max="1" width="10.140625" style="2" customWidth="1"/>
    <col min="2" max="2" width="8.85546875" style="2" customWidth="1"/>
    <col min="3" max="3" width="16.5703125" style="2" customWidth="1"/>
    <col min="4" max="4" width="31.28515625" style="2" customWidth="1"/>
    <col min="5" max="5" width="28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16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24" s="6" customFormat="1" ht="74.25" customHeight="1" x14ac:dyDescent="0.2">
      <c r="A9" s="174" t="s">
        <v>381</v>
      </c>
      <c r="B9" s="27" t="s">
        <v>9</v>
      </c>
      <c r="C9" s="162" t="s">
        <v>379</v>
      </c>
      <c r="D9" s="246" t="s">
        <v>378</v>
      </c>
      <c r="E9" s="324" t="s">
        <v>380</v>
      </c>
      <c r="F9" s="18">
        <v>6</v>
      </c>
      <c r="G9" s="245" t="s">
        <v>408</v>
      </c>
      <c r="H9" s="20">
        <v>1</v>
      </c>
      <c r="I9" s="23">
        <v>20000000</v>
      </c>
      <c r="J9" s="45" t="s">
        <v>355</v>
      </c>
      <c r="K9" s="43"/>
      <c r="L9" s="157"/>
    </row>
    <row r="10" spans="1:24" s="7" customFormat="1" ht="15.75" customHeight="1" thickBot="1" x14ac:dyDescent="0.25">
      <c r="A10" s="427" t="s">
        <v>0</v>
      </c>
      <c r="B10" s="428"/>
      <c r="C10" s="428"/>
      <c r="D10" s="428"/>
      <c r="E10" s="428"/>
      <c r="F10" s="428"/>
      <c r="G10" s="428"/>
      <c r="H10" s="24">
        <f>SUM(H9:H9)</f>
        <v>1</v>
      </c>
      <c r="I10" s="25">
        <f>SUM(I9:I9)</f>
        <v>20000000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L7:L8"/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A10:G10"/>
    <mergeCell ref="G7:G8"/>
    <mergeCell ref="H7:H8"/>
    <mergeCell ref="I7:I8"/>
    <mergeCell ref="J7:J8"/>
    <mergeCell ref="K7:K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4"/>
  <sheetViews>
    <sheetView workbookViewId="0">
      <selection activeCell="B9" sqref="B9:B11"/>
    </sheetView>
  </sheetViews>
  <sheetFormatPr baseColWidth="10" defaultColWidth="7.5703125" defaultRowHeight="12" x14ac:dyDescent="0.2"/>
  <cols>
    <col min="1" max="1" width="10.140625" style="2" customWidth="1"/>
    <col min="2" max="2" width="8.85546875" style="2" customWidth="1"/>
    <col min="3" max="3" width="16.5703125" style="2" customWidth="1"/>
    <col min="4" max="4" width="22.140625" style="2" customWidth="1"/>
    <col min="5" max="5" width="28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16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24" s="6" customFormat="1" ht="101.25" x14ac:dyDescent="0.2">
      <c r="A9" s="174" t="s">
        <v>350</v>
      </c>
      <c r="B9" s="431" t="s">
        <v>9</v>
      </c>
      <c r="C9" s="162" t="s">
        <v>352</v>
      </c>
      <c r="D9" s="246" t="s">
        <v>353</v>
      </c>
      <c r="E9" s="449" t="s">
        <v>354</v>
      </c>
      <c r="F9" s="437">
        <v>6</v>
      </c>
      <c r="G9" s="442" t="s">
        <v>408</v>
      </c>
      <c r="H9" s="20">
        <v>1</v>
      </c>
      <c r="I9" s="23">
        <v>200000000</v>
      </c>
      <c r="J9" s="433" t="s">
        <v>355</v>
      </c>
      <c r="K9" s="446"/>
      <c r="L9" s="439"/>
    </row>
    <row r="10" spans="1:24" s="6" customFormat="1" ht="101.25" x14ac:dyDescent="0.2">
      <c r="A10" s="260" t="s">
        <v>351</v>
      </c>
      <c r="B10" s="444"/>
      <c r="C10" s="261" t="s">
        <v>356</v>
      </c>
      <c r="D10" s="262" t="s">
        <v>357</v>
      </c>
      <c r="E10" s="450"/>
      <c r="F10" s="438"/>
      <c r="G10" s="443"/>
      <c r="H10" s="20">
        <v>1</v>
      </c>
      <c r="I10" s="23">
        <v>200000000</v>
      </c>
      <c r="J10" s="445"/>
      <c r="K10" s="447"/>
      <c r="L10" s="440"/>
    </row>
    <row r="11" spans="1:24" s="6" customFormat="1" ht="33.75" x14ac:dyDescent="0.2">
      <c r="A11" s="260" t="s">
        <v>382</v>
      </c>
      <c r="B11" s="432"/>
      <c r="C11" s="261" t="s">
        <v>383</v>
      </c>
      <c r="D11" s="262" t="s">
        <v>384</v>
      </c>
      <c r="E11" s="324" t="s">
        <v>385</v>
      </c>
      <c r="F11" s="270">
        <v>1</v>
      </c>
      <c r="G11" s="271" t="s">
        <v>408</v>
      </c>
      <c r="H11" s="20">
        <v>1</v>
      </c>
      <c r="I11" s="23">
        <v>1500000000</v>
      </c>
      <c r="J11" s="434"/>
      <c r="K11" s="448"/>
      <c r="L11" s="441"/>
    </row>
    <row r="12" spans="1:24" s="7" customFormat="1" ht="15.75" customHeight="1" thickBot="1" x14ac:dyDescent="0.25">
      <c r="A12" s="427" t="s">
        <v>0</v>
      </c>
      <c r="B12" s="428"/>
      <c r="C12" s="428"/>
      <c r="D12" s="428"/>
      <c r="E12" s="428"/>
      <c r="F12" s="428"/>
      <c r="G12" s="428"/>
      <c r="H12" s="24">
        <f>SUM(H9:H10)</f>
        <v>2</v>
      </c>
      <c r="I12" s="25">
        <f>SUM(I9:I11)</f>
        <v>1900000000</v>
      </c>
      <c r="J12" s="29"/>
      <c r="K12" s="29"/>
      <c r="L12" s="30"/>
    </row>
    <row r="13" spans="1:24" s="1" customFormat="1" ht="12.75" thickTop="1" x14ac:dyDescent="0.2"/>
    <row r="14" spans="1:24" s="1" customFormat="1" ht="25.5" customHeight="1" x14ac:dyDescent="0.2">
      <c r="C14" s="8"/>
      <c r="D14" s="8"/>
      <c r="E14" s="8"/>
      <c r="F14" s="8"/>
      <c r="G14" s="8"/>
      <c r="H14" s="8"/>
      <c r="I14" s="12"/>
      <c r="J14" s="12"/>
      <c r="K14" s="9"/>
      <c r="L14" s="9"/>
      <c r="M14" s="9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25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4"/>
      <c r="G17" s="14"/>
      <c r="H17" s="11"/>
      <c r="I17" s="16"/>
      <c r="J17" s="16"/>
      <c r="K17" s="15"/>
      <c r="L17" s="10"/>
      <c r="M17" s="10"/>
      <c r="N17" s="10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12" customHeight="1" x14ac:dyDescent="0.2">
      <c r="K18" s="1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ht="12" customHeight="1" x14ac:dyDescent="0.2">
      <c r="K19" s="15"/>
    </row>
    <row r="20" spans="3:24" ht="12" customHeight="1" x14ac:dyDescent="0.2">
      <c r="K20" s="15"/>
    </row>
    <row r="21" spans="3:24" ht="12" customHeight="1" x14ac:dyDescent="0.2">
      <c r="K21" s="15"/>
    </row>
    <row r="22" spans="3:24" ht="12" customHeight="1" x14ac:dyDescent="0.2">
      <c r="K22" s="15"/>
    </row>
    <row r="23" spans="3:24" ht="12" customHeight="1" x14ac:dyDescent="0.2">
      <c r="K23" s="15"/>
    </row>
    <row r="24" spans="3:24" ht="12" customHeight="1" x14ac:dyDescent="0.2">
      <c r="K24" s="15"/>
    </row>
  </sheetData>
  <mergeCells count="24"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L9:L11"/>
    <mergeCell ref="A12:G12"/>
    <mergeCell ref="F9:F10"/>
    <mergeCell ref="G9:G10"/>
    <mergeCell ref="B9:B11"/>
    <mergeCell ref="J9:J11"/>
    <mergeCell ref="K9:K11"/>
    <mergeCell ref="E9:E10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7"/>
  <sheetViews>
    <sheetView topLeftCell="A13" workbookViewId="0">
      <selection activeCell="D30" sqref="D30"/>
    </sheetView>
  </sheetViews>
  <sheetFormatPr baseColWidth="10" defaultColWidth="7.5703125" defaultRowHeight="12" x14ac:dyDescent="0.2"/>
  <cols>
    <col min="1" max="1" width="10.140625" style="2" customWidth="1"/>
    <col min="2" max="2" width="8.85546875" style="2" customWidth="1"/>
    <col min="3" max="3" width="16.5703125" style="2" customWidth="1"/>
    <col min="4" max="4" width="31.28515625" style="2" customWidth="1"/>
    <col min="5" max="5" width="28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12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12" ht="12.75" customHeight="1" x14ac:dyDescent="0.2">
      <c r="A2" s="378"/>
      <c r="B2" s="378"/>
      <c r="C2" s="3"/>
      <c r="D2" s="3"/>
      <c r="G2" s="3"/>
      <c r="K2" s="378"/>
    </row>
    <row r="3" spans="1:12" ht="20.25" customHeight="1" x14ac:dyDescent="0.2">
      <c r="A3" s="378"/>
      <c r="B3" s="378"/>
      <c r="K3" s="378"/>
    </row>
    <row r="4" spans="1:12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12" ht="12.75" customHeight="1" thickTop="1" x14ac:dyDescent="0.2">
      <c r="C5" s="3"/>
      <c r="D5" s="161"/>
      <c r="F5" s="3"/>
      <c r="G5" s="32"/>
      <c r="K5" s="34"/>
    </row>
    <row r="6" spans="1:12" ht="12.75" customHeight="1" thickBot="1" x14ac:dyDescent="0.25">
      <c r="C6" s="3"/>
      <c r="D6" s="3"/>
      <c r="G6" s="3"/>
    </row>
    <row r="7" spans="1:12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12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12" s="6" customFormat="1" ht="56.25" x14ac:dyDescent="0.2">
      <c r="A9" s="263" t="s">
        <v>375</v>
      </c>
      <c r="B9" s="431" t="s">
        <v>9</v>
      </c>
      <c r="C9" s="261" t="s">
        <v>376</v>
      </c>
      <c r="D9" s="262" t="s">
        <v>377</v>
      </c>
      <c r="E9" s="324" t="s">
        <v>529</v>
      </c>
      <c r="F9" s="270">
        <v>6</v>
      </c>
      <c r="G9" s="271" t="s">
        <v>408</v>
      </c>
      <c r="H9" s="20">
        <v>1</v>
      </c>
      <c r="I9" s="23">
        <v>500000000</v>
      </c>
      <c r="J9" s="433" t="s">
        <v>355</v>
      </c>
      <c r="K9" s="446"/>
      <c r="L9" s="435"/>
    </row>
    <row r="10" spans="1:12" s="6" customFormat="1" ht="56.25" x14ac:dyDescent="0.2">
      <c r="A10" s="263" t="s">
        <v>375</v>
      </c>
      <c r="B10" s="444"/>
      <c r="C10" s="261" t="s">
        <v>376</v>
      </c>
      <c r="D10" s="262" t="s">
        <v>377</v>
      </c>
      <c r="E10" s="324" t="s">
        <v>530</v>
      </c>
      <c r="F10" s="270">
        <v>6</v>
      </c>
      <c r="G10" s="271" t="s">
        <v>408</v>
      </c>
      <c r="H10" s="20">
        <v>1</v>
      </c>
      <c r="I10" s="23">
        <v>1200000000</v>
      </c>
      <c r="J10" s="445"/>
      <c r="K10" s="447"/>
      <c r="L10" s="451"/>
    </row>
    <row r="11" spans="1:12" s="6" customFormat="1" ht="123.75" x14ac:dyDescent="0.2">
      <c r="A11" s="26" t="s">
        <v>370</v>
      </c>
      <c r="B11" s="444"/>
      <c r="C11" s="162" t="s">
        <v>364</v>
      </c>
      <c r="D11" s="246" t="s">
        <v>365</v>
      </c>
      <c r="E11" s="324" t="s">
        <v>363</v>
      </c>
      <c r="F11" s="22">
        <v>6</v>
      </c>
      <c r="G11" s="274" t="s">
        <v>408</v>
      </c>
      <c r="H11" s="20">
        <v>1</v>
      </c>
      <c r="I11" s="23">
        <v>35000000</v>
      </c>
      <c r="J11" s="445"/>
      <c r="K11" s="447"/>
      <c r="L11" s="451"/>
    </row>
    <row r="12" spans="1:12" s="6" customFormat="1" ht="101.25" x14ac:dyDescent="0.2">
      <c r="A12" s="263" t="s">
        <v>369</v>
      </c>
      <c r="B12" s="432"/>
      <c r="C12" s="261" t="s">
        <v>368</v>
      </c>
      <c r="D12" s="262" t="s">
        <v>367</v>
      </c>
      <c r="E12" s="324" t="s">
        <v>366</v>
      </c>
      <c r="F12" s="22" t="s">
        <v>544</v>
      </c>
      <c r="G12" s="274" t="s">
        <v>408</v>
      </c>
      <c r="H12" s="20">
        <v>1</v>
      </c>
      <c r="I12" s="23">
        <v>40000000</v>
      </c>
      <c r="J12" s="445"/>
      <c r="K12" s="447"/>
      <c r="L12" s="451"/>
    </row>
    <row r="13" spans="1:12" s="6" customFormat="1" ht="56.25" x14ac:dyDescent="0.2">
      <c r="A13" s="263" t="s">
        <v>392</v>
      </c>
      <c r="B13" s="269" t="s">
        <v>10</v>
      </c>
      <c r="C13" s="261" t="s">
        <v>389</v>
      </c>
      <c r="D13" s="262" t="s">
        <v>390</v>
      </c>
      <c r="E13" s="324" t="s">
        <v>531</v>
      </c>
      <c r="F13" s="264">
        <v>6</v>
      </c>
      <c r="G13" s="265" t="s">
        <v>408</v>
      </c>
      <c r="H13" s="20">
        <v>1</v>
      </c>
      <c r="I13" s="23">
        <v>40000000</v>
      </c>
      <c r="J13" s="445"/>
      <c r="K13" s="447"/>
      <c r="L13" s="436"/>
    </row>
    <row r="14" spans="1:12" s="6" customFormat="1" ht="33.75" x14ac:dyDescent="0.2">
      <c r="A14" s="263">
        <v>1.52</v>
      </c>
      <c r="B14" s="20" t="s">
        <v>10</v>
      </c>
      <c r="C14" s="261" t="s">
        <v>393</v>
      </c>
      <c r="D14" s="262" t="s">
        <v>394</v>
      </c>
      <c r="E14" s="324" t="s">
        <v>395</v>
      </c>
      <c r="F14" s="264">
        <v>6</v>
      </c>
      <c r="G14" s="265" t="s">
        <v>409</v>
      </c>
      <c r="H14" s="20">
        <v>1</v>
      </c>
      <c r="I14" s="23">
        <v>200000000</v>
      </c>
      <c r="J14" s="434"/>
      <c r="K14" s="448"/>
      <c r="L14" s="173" t="s">
        <v>396</v>
      </c>
    </row>
    <row r="15" spans="1:12" s="7" customFormat="1" ht="15.75" customHeight="1" thickBot="1" x14ac:dyDescent="0.25">
      <c r="A15" s="427" t="s">
        <v>0</v>
      </c>
      <c r="B15" s="428"/>
      <c r="C15" s="428"/>
      <c r="D15" s="428"/>
      <c r="E15" s="428"/>
      <c r="F15" s="428"/>
      <c r="G15" s="428"/>
      <c r="H15" s="24">
        <f>SUM(H9:H14)</f>
        <v>6</v>
      </c>
      <c r="I15" s="25">
        <f>SUM(I9:I14)</f>
        <v>2015000000</v>
      </c>
      <c r="J15" s="29"/>
      <c r="K15" s="29"/>
      <c r="L15" s="30"/>
    </row>
    <row r="16" spans="1:12" s="1" customFormat="1" ht="12.75" thickTop="1" x14ac:dyDescent="0.2"/>
    <row r="17" spans="3:24" s="1" customFormat="1" ht="45" customHeight="1" x14ac:dyDescent="0.2">
      <c r="C17" s="8"/>
      <c r="D17" s="452" t="s">
        <v>391</v>
      </c>
      <c r="E17" s="452"/>
      <c r="F17" s="8"/>
      <c r="G17" s="8"/>
      <c r="H17" s="8"/>
      <c r="I17" s="12"/>
      <c r="J17" s="12"/>
      <c r="K17" s="9"/>
      <c r="L17" s="9"/>
      <c r="M17" s="9"/>
      <c r="N17" s="9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25.5" customHeight="1" x14ac:dyDescent="0.2">
      <c r="C18" s="11"/>
      <c r="D18" s="11"/>
      <c r="E18" s="11"/>
      <c r="F18" s="13"/>
      <c r="G18" s="13"/>
      <c r="H18" s="11"/>
      <c r="I18" s="16"/>
      <c r="J18" s="16"/>
      <c r="K18" s="15"/>
      <c r="L18" s="15"/>
      <c r="M18" s="15"/>
      <c r="N18" s="1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ht="19.5" customHeight="1" x14ac:dyDescent="0.2">
      <c r="C19" s="11"/>
      <c r="D19" s="11"/>
      <c r="E19" s="11"/>
      <c r="F19" s="13"/>
      <c r="G19" s="13"/>
      <c r="H19" s="11"/>
      <c r="I19" s="16"/>
      <c r="J19" s="16"/>
      <c r="K19" s="15"/>
      <c r="L19" s="15"/>
      <c r="M19" s="15"/>
      <c r="N19" s="1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3:24" s="1" customFormat="1" ht="19.5" customHeight="1" x14ac:dyDescent="0.2">
      <c r="C20" s="11"/>
      <c r="D20" s="11"/>
      <c r="E20" s="11"/>
      <c r="F20" s="14"/>
      <c r="G20" s="14"/>
      <c r="H20" s="11"/>
      <c r="I20" s="16"/>
      <c r="J20" s="16"/>
      <c r="K20" s="15"/>
      <c r="L20" s="10"/>
      <c r="M20" s="10"/>
      <c r="N20" s="10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3:24" s="1" customFormat="1" ht="12" customHeight="1" x14ac:dyDescent="0.2">
      <c r="K21" s="1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3:24" ht="12" customHeight="1" x14ac:dyDescent="0.2">
      <c r="K22" s="15"/>
    </row>
    <row r="23" spans="3:24" ht="12" customHeight="1" x14ac:dyDescent="0.2">
      <c r="K23" s="15"/>
    </row>
    <row r="24" spans="3:24" ht="12" customHeight="1" x14ac:dyDescent="0.2">
      <c r="K24" s="15"/>
    </row>
    <row r="25" spans="3:24" ht="12" customHeight="1" x14ac:dyDescent="0.2">
      <c r="K25" s="15"/>
    </row>
    <row r="26" spans="3:24" ht="12" customHeight="1" x14ac:dyDescent="0.2">
      <c r="K26" s="15"/>
    </row>
    <row r="27" spans="3:24" ht="12" customHeight="1" x14ac:dyDescent="0.2">
      <c r="K27" s="15"/>
    </row>
  </sheetData>
  <mergeCells count="22">
    <mergeCell ref="J9:J14"/>
    <mergeCell ref="K9:K14"/>
    <mergeCell ref="L9:L13"/>
    <mergeCell ref="A15:G15"/>
    <mergeCell ref="B9:B12"/>
    <mergeCell ref="D17:E17"/>
    <mergeCell ref="G7:G8"/>
    <mergeCell ref="H7:H8"/>
    <mergeCell ref="I7:I8"/>
    <mergeCell ref="J7:J8"/>
    <mergeCell ref="K7:K8"/>
    <mergeCell ref="L7:L8"/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5"/>
  <sheetViews>
    <sheetView workbookViewId="0">
      <selection activeCell="F11" sqref="F11"/>
    </sheetView>
  </sheetViews>
  <sheetFormatPr baseColWidth="10" defaultColWidth="7.5703125" defaultRowHeight="12" x14ac:dyDescent="0.2"/>
  <cols>
    <col min="1" max="1" width="10.140625" style="2" customWidth="1"/>
    <col min="2" max="2" width="8.85546875" style="2" customWidth="1"/>
    <col min="3" max="3" width="16.5703125" style="2" customWidth="1"/>
    <col min="4" max="4" width="31.28515625" style="2" customWidth="1"/>
    <col min="5" max="5" width="28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16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24" s="6" customFormat="1" ht="74.25" customHeight="1" x14ac:dyDescent="0.2">
      <c r="A9" s="174" t="s">
        <v>371</v>
      </c>
      <c r="B9" s="431" t="s">
        <v>9</v>
      </c>
      <c r="C9" s="162" t="s">
        <v>374</v>
      </c>
      <c r="D9" s="246" t="s">
        <v>373</v>
      </c>
      <c r="E9" s="324" t="s">
        <v>372</v>
      </c>
      <c r="F9" s="18">
        <v>6</v>
      </c>
      <c r="G9" s="245" t="s">
        <v>408</v>
      </c>
      <c r="H9" s="20">
        <v>1</v>
      </c>
      <c r="I9" s="23">
        <v>10000000</v>
      </c>
      <c r="J9" s="433" t="s">
        <v>355</v>
      </c>
      <c r="K9" s="379"/>
      <c r="L9" s="435"/>
    </row>
    <row r="10" spans="1:24" s="6" customFormat="1" ht="56.25" x14ac:dyDescent="0.2">
      <c r="A10" s="323" t="s">
        <v>369</v>
      </c>
      <c r="B10" s="444"/>
      <c r="C10" s="321" t="s">
        <v>386</v>
      </c>
      <c r="D10" s="322" t="s">
        <v>387</v>
      </c>
      <c r="E10" s="324" t="s">
        <v>526</v>
      </c>
      <c r="F10" s="22">
        <v>6</v>
      </c>
      <c r="G10" s="274" t="s">
        <v>408</v>
      </c>
      <c r="H10" s="20">
        <v>1</v>
      </c>
      <c r="I10" s="23">
        <v>1500000</v>
      </c>
      <c r="J10" s="434"/>
      <c r="K10" s="381"/>
      <c r="L10" s="436"/>
    </row>
    <row r="11" spans="1:24" s="6" customFormat="1" ht="56.25" x14ac:dyDescent="0.2">
      <c r="A11" s="260" t="s">
        <v>369</v>
      </c>
      <c r="B11" s="432"/>
      <c r="C11" s="261" t="s">
        <v>386</v>
      </c>
      <c r="D11" s="262" t="s">
        <v>387</v>
      </c>
      <c r="E11" s="324" t="s">
        <v>388</v>
      </c>
      <c r="F11" s="22">
        <v>6</v>
      </c>
      <c r="G11" s="265" t="s">
        <v>409</v>
      </c>
      <c r="H11" s="20">
        <v>2</v>
      </c>
      <c r="I11" s="23">
        <v>1500000</v>
      </c>
      <c r="J11" s="272"/>
      <c r="K11" s="273"/>
      <c r="L11" s="158"/>
    </row>
    <row r="12" spans="1:24" s="6" customFormat="1" ht="56.25" x14ac:dyDescent="0.2">
      <c r="A12" s="260" t="s">
        <v>369</v>
      </c>
      <c r="B12" s="269"/>
      <c r="C12" s="261" t="s">
        <v>386</v>
      </c>
      <c r="D12" s="262" t="s">
        <v>387</v>
      </c>
      <c r="E12" s="324" t="s">
        <v>410</v>
      </c>
      <c r="F12" s="270">
        <v>6</v>
      </c>
      <c r="G12" s="265" t="s">
        <v>411</v>
      </c>
      <c r="H12" s="20">
        <v>1</v>
      </c>
      <c r="I12" s="23">
        <v>1000000</v>
      </c>
      <c r="J12" s="272"/>
      <c r="K12" s="273"/>
      <c r="L12" s="158"/>
    </row>
    <row r="13" spans="1:24" s="7" customFormat="1" ht="15.75" customHeight="1" thickBot="1" x14ac:dyDescent="0.25">
      <c r="A13" s="427" t="s">
        <v>0</v>
      </c>
      <c r="B13" s="428"/>
      <c r="C13" s="428"/>
      <c r="D13" s="428"/>
      <c r="E13" s="428"/>
      <c r="F13" s="428"/>
      <c r="G13" s="428"/>
      <c r="H13" s="24">
        <f>SUM(H9:H10)</f>
        <v>2</v>
      </c>
      <c r="I13" s="25">
        <f>SUM(I9:I12)</f>
        <v>14000000</v>
      </c>
      <c r="J13" s="29"/>
      <c r="K13" s="29"/>
      <c r="L13" s="30"/>
    </row>
    <row r="14" spans="1:24" s="1" customFormat="1" ht="12.75" thickTop="1" x14ac:dyDescent="0.2"/>
    <row r="15" spans="1:24" s="1" customFormat="1" ht="25.5" customHeight="1" x14ac:dyDescent="0.2">
      <c r="C15" s="8"/>
      <c r="D15" s="8"/>
      <c r="E15" s="8"/>
      <c r="F15" s="8"/>
      <c r="G15" s="8"/>
      <c r="H15" s="8"/>
      <c r="I15" s="12"/>
      <c r="J15" s="12"/>
      <c r="K15" s="9"/>
      <c r="L15" s="9"/>
      <c r="M15" s="9"/>
      <c r="N15" s="9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25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3"/>
      <c r="G17" s="13"/>
      <c r="H17" s="11"/>
      <c r="I17" s="16"/>
      <c r="J17" s="16"/>
      <c r="K17" s="15"/>
      <c r="L17" s="15"/>
      <c r="M17" s="15"/>
      <c r="N17" s="1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19.5" customHeight="1" x14ac:dyDescent="0.2">
      <c r="C18" s="11"/>
      <c r="D18" s="11"/>
      <c r="E18" s="11"/>
      <c r="F18" s="14"/>
      <c r="G18" s="14"/>
      <c r="H18" s="11"/>
      <c r="I18" s="16"/>
      <c r="J18" s="16"/>
      <c r="K18" s="15"/>
      <c r="L18" s="10"/>
      <c r="M18" s="10"/>
      <c r="N18" s="10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ht="12" customHeight="1" x14ac:dyDescent="0.2">
      <c r="K19" s="1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3:24" ht="12" customHeight="1" x14ac:dyDescent="0.2">
      <c r="K20" s="15"/>
    </row>
    <row r="21" spans="3:24" ht="12" customHeight="1" x14ac:dyDescent="0.2">
      <c r="K21" s="15"/>
    </row>
    <row r="22" spans="3:24" ht="12" customHeight="1" x14ac:dyDescent="0.2">
      <c r="K22" s="15"/>
    </row>
    <row r="23" spans="3:24" ht="12" customHeight="1" x14ac:dyDescent="0.2">
      <c r="K23" s="15"/>
    </row>
    <row r="24" spans="3:24" ht="12" customHeight="1" x14ac:dyDescent="0.2">
      <c r="K24" s="15"/>
    </row>
    <row r="25" spans="3:24" ht="12" customHeight="1" x14ac:dyDescent="0.2">
      <c r="K25" s="15"/>
    </row>
  </sheetData>
  <mergeCells count="21">
    <mergeCell ref="A13:G13"/>
    <mergeCell ref="J9:J10"/>
    <mergeCell ref="K9:K10"/>
    <mergeCell ref="B9:B11"/>
    <mergeCell ref="C7:C8"/>
    <mergeCell ref="F7:F8"/>
    <mergeCell ref="E7:E8"/>
    <mergeCell ref="D7:D8"/>
    <mergeCell ref="A1:B3"/>
    <mergeCell ref="C1:J1"/>
    <mergeCell ref="K1:K4"/>
    <mergeCell ref="D4:E4"/>
    <mergeCell ref="A7:A8"/>
    <mergeCell ref="B7:B8"/>
    <mergeCell ref="L9:L10"/>
    <mergeCell ref="G7:G8"/>
    <mergeCell ref="H7:H8"/>
    <mergeCell ref="I7:I8"/>
    <mergeCell ref="J7:J8"/>
    <mergeCell ref="L7:L8"/>
    <mergeCell ref="K7:K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workbookViewId="0">
      <selection activeCell="C10" sqref="C1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16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24" s="6" customFormat="1" ht="78.75" customHeight="1" x14ac:dyDescent="0.2">
      <c r="A9" s="174" t="s">
        <v>307</v>
      </c>
      <c r="B9" s="162" t="s">
        <v>9</v>
      </c>
      <c r="C9" s="162" t="s">
        <v>308</v>
      </c>
      <c r="D9" s="246" t="s">
        <v>309</v>
      </c>
      <c r="E9" s="21" t="s">
        <v>540</v>
      </c>
      <c r="F9" s="18">
        <v>1</v>
      </c>
      <c r="G9" s="245" t="s">
        <v>409</v>
      </c>
      <c r="H9" s="20">
        <v>1</v>
      </c>
      <c r="I9" s="23">
        <v>20000000</v>
      </c>
      <c r="J9" s="45" t="s">
        <v>304</v>
      </c>
      <c r="K9" s="43"/>
      <c r="L9" s="157" t="s">
        <v>16</v>
      </c>
    </row>
    <row r="10" spans="1:24" s="6" customFormat="1" ht="78.75" customHeight="1" x14ac:dyDescent="0.2">
      <c r="A10" s="174" t="s">
        <v>307</v>
      </c>
      <c r="B10" s="162" t="s">
        <v>9</v>
      </c>
      <c r="C10" s="162" t="s">
        <v>308</v>
      </c>
      <c r="D10" s="246" t="s">
        <v>309</v>
      </c>
      <c r="E10" s="324" t="s">
        <v>445</v>
      </c>
      <c r="F10" s="18">
        <v>1</v>
      </c>
      <c r="G10" s="245" t="s">
        <v>409</v>
      </c>
      <c r="H10" s="20">
        <v>1</v>
      </c>
      <c r="I10" s="23">
        <v>30000000</v>
      </c>
      <c r="J10" s="45" t="s">
        <v>304</v>
      </c>
      <c r="K10" s="43"/>
      <c r="L10" s="157" t="s">
        <v>16</v>
      </c>
    </row>
    <row r="11" spans="1:24" s="7" customFormat="1" ht="15.75" customHeight="1" thickBot="1" x14ac:dyDescent="0.25">
      <c r="A11" s="427" t="s">
        <v>0</v>
      </c>
      <c r="B11" s="428"/>
      <c r="C11" s="428"/>
      <c r="D11" s="428"/>
      <c r="E11" s="428"/>
      <c r="F11" s="428"/>
      <c r="G11" s="428"/>
      <c r="H11" s="24">
        <f>SUM(H9:H9)</f>
        <v>1</v>
      </c>
      <c r="I11" s="25">
        <f>SUM(I9:I9)</f>
        <v>20000000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5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ht="12" customHeight="1" x14ac:dyDescent="0.2">
      <c r="K17" s="1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1:24" ht="12" customHeight="1" x14ac:dyDescent="0.2">
      <c r="K18" s="15"/>
    </row>
    <row r="19" spans="11:24" ht="12" customHeight="1" x14ac:dyDescent="0.2">
      <c r="K19" s="15"/>
    </row>
    <row r="20" spans="11:24" ht="12" customHeight="1" x14ac:dyDescent="0.2">
      <c r="K20" s="15"/>
    </row>
    <row r="21" spans="11:24" ht="12" customHeight="1" x14ac:dyDescent="0.2">
      <c r="K21" s="15"/>
    </row>
    <row r="22" spans="11:24" ht="12" customHeight="1" x14ac:dyDescent="0.2">
      <c r="K22" s="15"/>
    </row>
    <row r="23" spans="11:24" ht="12" customHeight="1" x14ac:dyDescent="0.2">
      <c r="K23" s="15"/>
    </row>
  </sheetData>
  <mergeCells count="17">
    <mergeCell ref="L7:L8"/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A11:G11"/>
    <mergeCell ref="G7:G8"/>
    <mergeCell ref="H7:H8"/>
    <mergeCell ref="I7:I8"/>
    <mergeCell ref="J7:J8"/>
    <mergeCell ref="K7:K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workbookViewId="0">
      <selection activeCell="I9" sqref="I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8554687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4.85546875" style="2" customWidth="1"/>
    <col min="11" max="11" width="20.5703125" style="2" customWidth="1"/>
    <col min="12" max="12" width="19.85546875" style="2" customWidth="1"/>
    <col min="13" max="13" width="10" style="2" bestFit="1" customWidth="1"/>
    <col min="14" max="14" width="16.140625" style="2" bestFit="1" customWidth="1"/>
    <col min="15" max="16384" width="7.5703125" style="2"/>
  </cols>
  <sheetData>
    <row r="1" spans="1:1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14" ht="12.75" customHeight="1" x14ac:dyDescent="0.2">
      <c r="A2" s="378"/>
      <c r="B2" s="378"/>
      <c r="C2" s="3"/>
      <c r="D2" s="3"/>
      <c r="G2" s="3"/>
      <c r="K2" s="378"/>
    </row>
    <row r="3" spans="1:14" ht="20.25" customHeight="1" x14ac:dyDescent="0.2">
      <c r="A3" s="378"/>
      <c r="B3" s="378"/>
      <c r="K3" s="378"/>
    </row>
    <row r="4" spans="1:1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14" ht="12.75" customHeight="1" thickTop="1" x14ac:dyDescent="0.2">
      <c r="C5" s="3"/>
      <c r="D5" s="453"/>
      <c r="E5" s="453"/>
      <c r="F5" s="3"/>
      <c r="G5" s="32"/>
      <c r="K5" s="34"/>
    </row>
    <row r="6" spans="1:14" ht="12.75" customHeight="1" thickBot="1" x14ac:dyDescent="0.25">
      <c r="C6" s="3"/>
      <c r="D6" s="3"/>
      <c r="G6" s="3"/>
    </row>
    <row r="7" spans="1:1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1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14" s="6" customFormat="1" ht="12.75" x14ac:dyDescent="0.2">
      <c r="A9" s="26" t="s">
        <v>16</v>
      </c>
      <c r="B9" s="431" t="s">
        <v>9</v>
      </c>
      <c r="C9" s="431" t="s">
        <v>482</v>
      </c>
      <c r="D9" s="454" t="s">
        <v>482</v>
      </c>
      <c r="E9" s="299" t="s">
        <v>474</v>
      </c>
      <c r="F9" s="22">
        <v>3</v>
      </c>
      <c r="G9" s="274" t="s">
        <v>306</v>
      </c>
      <c r="H9" s="20">
        <v>1</v>
      </c>
      <c r="I9" s="23">
        <v>140000000</v>
      </c>
      <c r="J9" s="44" t="s">
        <v>355</v>
      </c>
      <c r="K9" s="379"/>
      <c r="L9" s="435" t="s">
        <v>16</v>
      </c>
    </row>
    <row r="10" spans="1:14" s="6" customFormat="1" ht="12.75" x14ac:dyDescent="0.2">
      <c r="A10" s="26" t="s">
        <v>16</v>
      </c>
      <c r="B10" s="444"/>
      <c r="C10" s="444"/>
      <c r="D10" s="455"/>
      <c r="E10" s="299" t="s">
        <v>475</v>
      </c>
      <c r="F10" s="22">
        <v>3</v>
      </c>
      <c r="G10" s="274" t="s">
        <v>306</v>
      </c>
      <c r="H10" s="20">
        <v>1</v>
      </c>
      <c r="I10" s="23">
        <v>6500000</v>
      </c>
      <c r="J10" s="44" t="s">
        <v>355</v>
      </c>
      <c r="K10" s="380"/>
      <c r="L10" s="451"/>
    </row>
    <row r="11" spans="1:14" s="6" customFormat="1" ht="22.5" customHeight="1" x14ac:dyDescent="0.2">
      <c r="A11" s="26" t="s">
        <v>16</v>
      </c>
      <c r="B11" s="444"/>
      <c r="C11" s="444"/>
      <c r="D11" s="455"/>
      <c r="E11" s="299" t="s">
        <v>476</v>
      </c>
      <c r="F11" s="22">
        <v>3</v>
      </c>
      <c r="G11" s="274" t="s">
        <v>306</v>
      </c>
      <c r="H11" s="20">
        <v>1</v>
      </c>
      <c r="I11" s="23">
        <v>1500000</v>
      </c>
      <c r="J11" s="44" t="s">
        <v>355</v>
      </c>
      <c r="K11" s="380"/>
      <c r="L11" s="451"/>
    </row>
    <row r="12" spans="1:14" s="6" customFormat="1" ht="12.75" x14ac:dyDescent="0.2">
      <c r="A12" s="26" t="s">
        <v>16</v>
      </c>
      <c r="B12" s="444"/>
      <c r="C12" s="444"/>
      <c r="D12" s="455"/>
      <c r="E12" s="299" t="s">
        <v>477</v>
      </c>
      <c r="F12" s="22">
        <v>3</v>
      </c>
      <c r="G12" s="274" t="s">
        <v>306</v>
      </c>
      <c r="H12" s="20">
        <v>1</v>
      </c>
      <c r="I12" s="23">
        <v>2500000</v>
      </c>
      <c r="J12" s="44" t="s">
        <v>355</v>
      </c>
      <c r="K12" s="380"/>
      <c r="L12" s="451"/>
    </row>
    <row r="13" spans="1:14" s="6" customFormat="1" ht="22.5" x14ac:dyDescent="0.2">
      <c r="A13" s="26" t="s">
        <v>16</v>
      </c>
      <c r="B13" s="444"/>
      <c r="C13" s="444"/>
      <c r="D13" s="455"/>
      <c r="E13" s="299" t="s">
        <v>478</v>
      </c>
      <c r="F13" s="22">
        <v>3</v>
      </c>
      <c r="G13" s="274" t="s">
        <v>306</v>
      </c>
      <c r="H13" s="20">
        <v>1</v>
      </c>
      <c r="I13" s="23">
        <v>40000000</v>
      </c>
      <c r="J13" s="44" t="s">
        <v>355</v>
      </c>
      <c r="K13" s="380"/>
      <c r="L13" s="451"/>
    </row>
    <row r="14" spans="1:14" s="6" customFormat="1" ht="23.25" customHeight="1" x14ac:dyDescent="0.2">
      <c r="A14" s="26" t="s">
        <v>16</v>
      </c>
      <c r="B14" s="444"/>
      <c r="C14" s="444"/>
      <c r="D14" s="455"/>
      <c r="E14" s="299" t="s">
        <v>479</v>
      </c>
      <c r="F14" s="22">
        <v>3</v>
      </c>
      <c r="G14" s="274" t="s">
        <v>306</v>
      </c>
      <c r="H14" s="20">
        <v>1</v>
      </c>
      <c r="I14" s="23">
        <v>150000000</v>
      </c>
      <c r="J14" s="44" t="s">
        <v>355</v>
      </c>
      <c r="K14" s="380"/>
      <c r="L14" s="451"/>
      <c r="M14" s="172"/>
      <c r="N14" s="300"/>
    </row>
    <row r="15" spans="1:14" s="6" customFormat="1" ht="12.75" x14ac:dyDescent="0.2">
      <c r="A15" s="26" t="s">
        <v>16</v>
      </c>
      <c r="B15" s="444"/>
      <c r="C15" s="444"/>
      <c r="D15" s="455"/>
      <c r="E15" s="299" t="s">
        <v>480</v>
      </c>
      <c r="F15" s="22">
        <v>3</v>
      </c>
      <c r="G15" s="274" t="s">
        <v>306</v>
      </c>
      <c r="H15" s="20">
        <v>1</v>
      </c>
      <c r="I15" s="171">
        <v>28000000</v>
      </c>
      <c r="J15" s="44" t="s">
        <v>355</v>
      </c>
      <c r="K15" s="380"/>
      <c r="L15" s="451"/>
    </row>
    <row r="16" spans="1:14" s="6" customFormat="1" ht="12.75" x14ac:dyDescent="0.2">
      <c r="A16" s="26" t="s">
        <v>16</v>
      </c>
      <c r="B16" s="444"/>
      <c r="C16" s="444"/>
      <c r="D16" s="456"/>
      <c r="E16" s="299" t="s">
        <v>481</v>
      </c>
      <c r="F16" s="22">
        <v>3</v>
      </c>
      <c r="G16" s="274" t="s">
        <v>306</v>
      </c>
      <c r="H16" s="20">
        <v>1</v>
      </c>
      <c r="I16" s="23">
        <v>30000000</v>
      </c>
      <c r="J16" s="44" t="s">
        <v>355</v>
      </c>
      <c r="K16" s="380"/>
      <c r="L16" s="451"/>
    </row>
    <row r="17" spans="1:24" s="7" customFormat="1" ht="15.75" customHeight="1" thickBot="1" x14ac:dyDescent="0.25">
      <c r="A17" s="427" t="s">
        <v>0</v>
      </c>
      <c r="B17" s="428"/>
      <c r="C17" s="428"/>
      <c r="D17" s="428"/>
      <c r="E17" s="428"/>
      <c r="F17" s="428"/>
      <c r="G17" s="428"/>
      <c r="H17" s="24">
        <f>SUM(H9:H16)</f>
        <v>8</v>
      </c>
      <c r="I17" s="25">
        <f>SUM(I9:I16)</f>
        <v>398500000</v>
      </c>
      <c r="J17" s="29"/>
      <c r="K17" s="29"/>
      <c r="L17" s="30"/>
    </row>
    <row r="18" spans="1:24" s="1" customFormat="1" ht="12.75" thickTop="1" x14ac:dyDescent="0.2"/>
    <row r="19" spans="1:24" s="1" customFormat="1" ht="25.5" customHeight="1" x14ac:dyDescent="0.2">
      <c r="C19" s="8"/>
      <c r="D19" s="8"/>
      <c r="E19" s="8"/>
      <c r="F19" s="8"/>
      <c r="G19" s="8"/>
      <c r="H19" s="8"/>
      <c r="I19" s="12"/>
      <c r="J19" s="12"/>
      <c r="K19" s="9"/>
      <c r="L19" s="9"/>
      <c r="M19" s="9"/>
      <c r="N19" s="9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s="1" customFormat="1" ht="25.5" customHeight="1" x14ac:dyDescent="0.2">
      <c r="C20" s="11"/>
      <c r="D20" s="11"/>
      <c r="E20" s="11"/>
      <c r="F20" s="13"/>
      <c r="G20" s="13"/>
      <c r="H20" s="11"/>
      <c r="I20" s="16"/>
      <c r="J20" s="16"/>
      <c r="K20" s="15"/>
      <c r="L20" s="15"/>
      <c r="M20" s="15"/>
      <c r="N20" s="1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s="1" customFormat="1" ht="19.5" customHeight="1" x14ac:dyDescent="0.2">
      <c r="C21" s="11"/>
      <c r="D21" s="11"/>
      <c r="E21" s="11"/>
      <c r="F21" s="13"/>
      <c r="G21" s="13"/>
      <c r="H21" s="11"/>
      <c r="I21" s="16"/>
      <c r="J21" s="16"/>
      <c r="K21" s="15"/>
      <c r="L21" s="15"/>
      <c r="M21" s="15"/>
      <c r="N21" s="1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s="1" customFormat="1" ht="19.5" customHeight="1" x14ac:dyDescent="0.2">
      <c r="C22" s="11"/>
      <c r="D22" s="11"/>
      <c r="E22" s="11"/>
      <c r="F22" s="14"/>
      <c r="G22" s="14"/>
      <c r="H22" s="11"/>
      <c r="I22" s="16"/>
      <c r="J22" s="16"/>
      <c r="K22" s="10"/>
      <c r="L22" s="10"/>
      <c r="M22" s="10"/>
      <c r="N22" s="10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s="1" customFormat="1" x14ac:dyDescent="0.2">
      <c r="K23" s="4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</sheetData>
  <mergeCells count="23">
    <mergeCell ref="A17:G17"/>
    <mergeCell ref="D9:D16"/>
    <mergeCell ref="F7:F8"/>
    <mergeCell ref="G7:G8"/>
    <mergeCell ref="H7:H8"/>
    <mergeCell ref="C7:C8"/>
    <mergeCell ref="D7:D8"/>
    <mergeCell ref="E7:E8"/>
    <mergeCell ref="L7:L8"/>
    <mergeCell ref="B9:B16"/>
    <mergeCell ref="C9:C16"/>
    <mergeCell ref="K9:K16"/>
    <mergeCell ref="L9:L16"/>
    <mergeCell ref="I7:I8"/>
    <mergeCell ref="J7:J8"/>
    <mergeCell ref="K7:K8"/>
    <mergeCell ref="A1:B3"/>
    <mergeCell ref="C1:J1"/>
    <mergeCell ref="K1:K4"/>
    <mergeCell ref="D4:E4"/>
    <mergeCell ref="D5:E5"/>
    <mergeCell ref="A7:A8"/>
    <mergeCell ref="B7:B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8"/>
  <sheetViews>
    <sheetView topLeftCell="A7" workbookViewId="0">
      <selection activeCell="F13" sqref="F1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8554687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4.85546875" style="2" customWidth="1"/>
    <col min="11" max="11" width="20.5703125" style="2" customWidth="1"/>
    <col min="12" max="12" width="19.85546875" style="2" customWidth="1"/>
    <col min="13" max="13" width="10" style="2" bestFit="1" customWidth="1"/>
    <col min="14" max="14" width="16.140625" style="2" bestFit="1" customWidth="1"/>
    <col min="15" max="16384" width="7.5703125" style="2"/>
  </cols>
  <sheetData>
    <row r="1" spans="1:1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14" ht="12.75" customHeight="1" x14ac:dyDescent="0.2">
      <c r="A2" s="378"/>
      <c r="B2" s="378"/>
      <c r="C2" s="3"/>
      <c r="D2" s="3"/>
      <c r="G2" s="3"/>
      <c r="K2" s="378"/>
    </row>
    <row r="3" spans="1:14" ht="20.25" customHeight="1" x14ac:dyDescent="0.2">
      <c r="A3" s="378"/>
      <c r="B3" s="378"/>
      <c r="K3" s="378"/>
    </row>
    <row r="4" spans="1:1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14" ht="12.75" customHeight="1" thickTop="1" x14ac:dyDescent="0.2">
      <c r="C5" s="3"/>
      <c r="D5" s="453"/>
      <c r="E5" s="453"/>
      <c r="F5" s="3"/>
      <c r="G5" s="32"/>
      <c r="K5" s="34"/>
    </row>
    <row r="6" spans="1:14" ht="12.75" customHeight="1" thickBot="1" x14ac:dyDescent="0.25">
      <c r="C6" s="3"/>
      <c r="D6" s="3"/>
      <c r="G6" s="3"/>
    </row>
    <row r="7" spans="1:1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14" s="6" customFormat="1" ht="24.75" customHeight="1" thickBot="1" x14ac:dyDescent="0.25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14" s="6" customFormat="1" ht="23.25" thickBot="1" x14ac:dyDescent="0.25">
      <c r="A9" s="429" t="s">
        <v>16</v>
      </c>
      <c r="B9" s="431" t="s">
        <v>497</v>
      </c>
      <c r="C9" s="431" t="s">
        <v>496</v>
      </c>
      <c r="D9" s="446" t="s">
        <v>496</v>
      </c>
      <c r="E9" s="314" t="s">
        <v>483</v>
      </c>
      <c r="F9" s="22">
        <v>3</v>
      </c>
      <c r="G9" s="274" t="s">
        <v>306</v>
      </c>
      <c r="H9" s="20">
        <v>1</v>
      </c>
      <c r="I9" s="318" t="s">
        <v>498</v>
      </c>
      <c r="J9" s="317" t="s">
        <v>508</v>
      </c>
      <c r="K9" s="379"/>
      <c r="L9" s="435" t="s">
        <v>16</v>
      </c>
    </row>
    <row r="10" spans="1:14" s="6" customFormat="1" ht="23.25" thickBot="1" x14ac:dyDescent="0.25">
      <c r="A10" s="457"/>
      <c r="B10" s="444"/>
      <c r="C10" s="444"/>
      <c r="D10" s="447"/>
      <c r="E10" s="314" t="s">
        <v>484</v>
      </c>
      <c r="F10" s="22">
        <v>3</v>
      </c>
      <c r="G10" s="274" t="s">
        <v>306</v>
      </c>
      <c r="H10" s="20">
        <v>1</v>
      </c>
      <c r="I10" s="319" t="s">
        <v>499</v>
      </c>
      <c r="J10" s="315" t="s">
        <v>509</v>
      </c>
      <c r="K10" s="380"/>
      <c r="L10" s="451"/>
    </row>
    <row r="11" spans="1:14" s="6" customFormat="1" ht="22.5" customHeight="1" thickBot="1" x14ac:dyDescent="0.25">
      <c r="A11" s="457"/>
      <c r="B11" s="444"/>
      <c r="C11" s="444"/>
      <c r="D11" s="447"/>
      <c r="E11" s="314" t="s">
        <v>485</v>
      </c>
      <c r="F11" s="22">
        <v>3</v>
      </c>
      <c r="G11" s="274" t="s">
        <v>306</v>
      </c>
      <c r="H11" s="20">
        <v>1</v>
      </c>
      <c r="I11" s="319" t="s">
        <v>500</v>
      </c>
      <c r="J11" s="315" t="s">
        <v>510</v>
      </c>
      <c r="K11" s="380"/>
      <c r="L11" s="451"/>
    </row>
    <row r="12" spans="1:14" s="6" customFormat="1" ht="23.25" thickBot="1" x14ac:dyDescent="0.25">
      <c r="A12" s="457"/>
      <c r="B12" s="444"/>
      <c r="C12" s="444"/>
      <c r="D12" s="447"/>
      <c r="E12" s="314" t="s">
        <v>486</v>
      </c>
      <c r="F12" s="22">
        <v>3</v>
      </c>
      <c r="G12" s="274" t="s">
        <v>306</v>
      </c>
      <c r="H12" s="20">
        <v>1</v>
      </c>
      <c r="I12" s="319" t="s">
        <v>501</v>
      </c>
      <c r="J12" s="315" t="s">
        <v>511</v>
      </c>
      <c r="K12" s="380"/>
      <c r="L12" s="451"/>
    </row>
    <row r="13" spans="1:14" s="6" customFormat="1" ht="23.25" thickBot="1" x14ac:dyDescent="0.25">
      <c r="A13" s="457"/>
      <c r="B13" s="444"/>
      <c r="C13" s="444"/>
      <c r="D13" s="447"/>
      <c r="E13" s="314" t="s">
        <v>487</v>
      </c>
      <c r="F13" s="22">
        <v>3</v>
      </c>
      <c r="G13" s="274" t="s">
        <v>306</v>
      </c>
      <c r="H13" s="20">
        <v>1</v>
      </c>
      <c r="I13" s="320" t="s">
        <v>502</v>
      </c>
      <c r="J13" s="316" t="s">
        <v>512</v>
      </c>
      <c r="K13" s="380"/>
      <c r="L13" s="451"/>
    </row>
    <row r="14" spans="1:14" s="6" customFormat="1" ht="23.25" customHeight="1" thickBot="1" x14ac:dyDescent="0.25">
      <c r="A14" s="457"/>
      <c r="B14" s="444"/>
      <c r="C14" s="444"/>
      <c r="D14" s="447"/>
      <c r="E14" s="314" t="s">
        <v>488</v>
      </c>
      <c r="F14" s="22">
        <v>3</v>
      </c>
      <c r="G14" s="274" t="s">
        <v>306</v>
      </c>
      <c r="H14" s="20">
        <v>1</v>
      </c>
      <c r="I14" s="320" t="s">
        <v>503</v>
      </c>
      <c r="J14" s="316" t="s">
        <v>513</v>
      </c>
      <c r="K14" s="380"/>
      <c r="L14" s="451"/>
      <c r="M14" s="172"/>
      <c r="N14" s="300"/>
    </row>
    <row r="15" spans="1:14" s="6" customFormat="1" ht="23.25" thickBot="1" x14ac:dyDescent="0.25">
      <c r="A15" s="457"/>
      <c r="B15" s="444"/>
      <c r="C15" s="444"/>
      <c r="D15" s="447"/>
      <c r="E15" s="314" t="s">
        <v>489</v>
      </c>
      <c r="F15" s="22">
        <v>3</v>
      </c>
      <c r="G15" s="274" t="s">
        <v>306</v>
      </c>
      <c r="H15" s="20">
        <v>1</v>
      </c>
      <c r="I15" s="320" t="s">
        <v>502</v>
      </c>
      <c r="J15" s="316" t="s">
        <v>514</v>
      </c>
      <c r="K15" s="380"/>
      <c r="L15" s="451"/>
    </row>
    <row r="16" spans="1:14" s="6" customFormat="1" ht="23.25" thickBot="1" x14ac:dyDescent="0.25">
      <c r="A16" s="457"/>
      <c r="B16" s="444"/>
      <c r="C16" s="444"/>
      <c r="D16" s="447"/>
      <c r="E16" s="314" t="s">
        <v>490</v>
      </c>
      <c r="F16" s="22">
        <v>3</v>
      </c>
      <c r="G16" s="274" t="s">
        <v>306</v>
      </c>
      <c r="H16" s="20">
        <v>1</v>
      </c>
      <c r="I16" s="320" t="s">
        <v>504</v>
      </c>
      <c r="J16" s="316" t="s">
        <v>515</v>
      </c>
      <c r="K16" s="380"/>
      <c r="L16" s="451"/>
    </row>
    <row r="17" spans="1:24" s="6" customFormat="1" ht="23.25" thickBot="1" x14ac:dyDescent="0.25">
      <c r="A17" s="457"/>
      <c r="B17" s="444"/>
      <c r="C17" s="444"/>
      <c r="D17" s="447"/>
      <c r="E17" s="314" t="s">
        <v>491</v>
      </c>
      <c r="F17" s="22">
        <v>3</v>
      </c>
      <c r="G17" s="274" t="s">
        <v>306</v>
      </c>
      <c r="H17" s="20">
        <v>1</v>
      </c>
      <c r="I17" s="320" t="s">
        <v>502</v>
      </c>
      <c r="J17" s="316" t="s">
        <v>516</v>
      </c>
      <c r="K17" s="273"/>
      <c r="L17" s="158"/>
    </row>
    <row r="18" spans="1:24" s="6" customFormat="1" ht="23.25" thickBot="1" x14ac:dyDescent="0.25">
      <c r="A18" s="457"/>
      <c r="B18" s="444"/>
      <c r="C18" s="444"/>
      <c r="D18" s="447"/>
      <c r="E18" s="314" t="s">
        <v>492</v>
      </c>
      <c r="F18" s="22">
        <v>3</v>
      </c>
      <c r="G18" s="274" t="s">
        <v>306</v>
      </c>
      <c r="H18" s="20">
        <v>1</v>
      </c>
      <c r="I18" s="320" t="s">
        <v>505</v>
      </c>
      <c r="J18" s="316" t="s">
        <v>517</v>
      </c>
      <c r="K18" s="273"/>
      <c r="L18" s="158"/>
    </row>
    <row r="19" spans="1:24" s="6" customFormat="1" ht="23.25" customHeight="1" thickBot="1" x14ac:dyDescent="0.25">
      <c r="A19" s="457"/>
      <c r="B19" s="444"/>
      <c r="C19" s="444"/>
      <c r="D19" s="447"/>
      <c r="E19" s="314" t="s">
        <v>493</v>
      </c>
      <c r="F19" s="22">
        <v>3</v>
      </c>
      <c r="G19" s="274" t="s">
        <v>306</v>
      </c>
      <c r="H19" s="20">
        <v>1</v>
      </c>
      <c r="I19" s="320" t="s">
        <v>506</v>
      </c>
      <c r="J19" s="316" t="s">
        <v>518</v>
      </c>
      <c r="K19" s="273"/>
      <c r="L19" s="158"/>
      <c r="M19" s="172"/>
      <c r="N19" s="300"/>
    </row>
    <row r="20" spans="1:24" s="6" customFormat="1" ht="23.25" thickBot="1" x14ac:dyDescent="0.25">
      <c r="A20" s="457"/>
      <c r="B20" s="444"/>
      <c r="C20" s="444"/>
      <c r="D20" s="447"/>
      <c r="E20" s="314" t="s">
        <v>494</v>
      </c>
      <c r="F20" s="22">
        <v>3</v>
      </c>
      <c r="G20" s="274" t="s">
        <v>306</v>
      </c>
      <c r="H20" s="20">
        <v>1</v>
      </c>
      <c r="I20" s="320" t="s">
        <v>503</v>
      </c>
      <c r="J20" s="316" t="s">
        <v>519</v>
      </c>
      <c r="K20" s="273"/>
      <c r="L20" s="158"/>
    </row>
    <row r="21" spans="1:24" s="6" customFormat="1" ht="23.25" thickBot="1" x14ac:dyDescent="0.25">
      <c r="A21" s="430"/>
      <c r="B21" s="432"/>
      <c r="C21" s="432"/>
      <c r="D21" s="448"/>
      <c r="E21" s="314" t="s">
        <v>495</v>
      </c>
      <c r="F21" s="22">
        <v>3</v>
      </c>
      <c r="G21" s="274" t="s">
        <v>306</v>
      </c>
      <c r="H21" s="20">
        <v>1</v>
      </c>
      <c r="I21" s="320" t="s">
        <v>507</v>
      </c>
      <c r="J21" s="316" t="s">
        <v>520</v>
      </c>
      <c r="K21" s="273"/>
      <c r="L21" s="158"/>
    </row>
    <row r="22" spans="1:24" s="7" customFormat="1" ht="15.75" customHeight="1" thickBot="1" x14ac:dyDescent="0.25">
      <c r="A22" s="427" t="s">
        <v>0</v>
      </c>
      <c r="B22" s="428"/>
      <c r="C22" s="428"/>
      <c r="D22" s="428"/>
      <c r="E22" s="428"/>
      <c r="F22" s="428"/>
      <c r="G22" s="428"/>
      <c r="H22" s="24">
        <f>SUM(H9:H16)</f>
        <v>8</v>
      </c>
      <c r="I22" s="25">
        <f>SUM(I9:I16)</f>
        <v>0</v>
      </c>
      <c r="J22" s="29"/>
      <c r="K22" s="29"/>
      <c r="L22" s="30"/>
    </row>
    <row r="23" spans="1:24" s="1" customFormat="1" ht="12.75" thickTop="1" x14ac:dyDescent="0.2"/>
    <row r="24" spans="1:24" s="1" customFormat="1" ht="25.5" customHeight="1" x14ac:dyDescent="0.2">
      <c r="C24" s="8"/>
      <c r="D24" s="8"/>
      <c r="E24" s="8"/>
      <c r="F24" s="8"/>
      <c r="G24" s="8"/>
      <c r="H24" s="8"/>
      <c r="I24" s="12"/>
      <c r="J24" s="12"/>
      <c r="K24" s="9"/>
      <c r="L24" s="9"/>
      <c r="M24" s="9"/>
      <c r="N24" s="9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s="1" customFormat="1" ht="25.5" customHeight="1" x14ac:dyDescent="0.2">
      <c r="C25" s="11"/>
      <c r="D25" s="11"/>
      <c r="E25" s="11"/>
      <c r="F25" s="13"/>
      <c r="G25" s="13"/>
      <c r="H25" s="11"/>
      <c r="I25" s="16"/>
      <c r="J25" s="16"/>
      <c r="K25" s="15"/>
      <c r="L25" s="15"/>
      <c r="M25" s="15"/>
      <c r="N25" s="1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s="1" customFormat="1" ht="19.5" customHeight="1" x14ac:dyDescent="0.2">
      <c r="C26" s="11"/>
      <c r="D26" s="11"/>
      <c r="E26" s="11"/>
      <c r="F26" s="13"/>
      <c r="G26" s="13"/>
      <c r="H26" s="11"/>
      <c r="I26" s="16"/>
      <c r="J26" s="16"/>
      <c r="K26" s="15"/>
      <c r="L26" s="15"/>
      <c r="M26" s="15"/>
      <c r="N26" s="1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s="1" customFormat="1" ht="19.5" customHeight="1" x14ac:dyDescent="0.2">
      <c r="C27" s="11"/>
      <c r="D27" s="11"/>
      <c r="E27" s="11"/>
      <c r="F27" s="14"/>
      <c r="G27" s="14"/>
      <c r="H27" s="11"/>
      <c r="I27" s="16"/>
      <c r="J27" s="16"/>
      <c r="K27" s="10"/>
      <c r="L27" s="10"/>
      <c r="M27" s="10"/>
      <c r="N27" s="10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s="1" customFormat="1" x14ac:dyDescent="0.2">
      <c r="K28" s="4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</sheetData>
  <mergeCells count="24">
    <mergeCell ref="L7:L8"/>
    <mergeCell ref="K9:K16"/>
    <mergeCell ref="L9:L16"/>
    <mergeCell ref="F7:F8"/>
    <mergeCell ref="G7:G8"/>
    <mergeCell ref="B7:B8"/>
    <mergeCell ref="C7:C8"/>
    <mergeCell ref="D7:D8"/>
    <mergeCell ref="E7:E8"/>
    <mergeCell ref="I7:I8"/>
    <mergeCell ref="A22:G22"/>
    <mergeCell ref="C9:C21"/>
    <mergeCell ref="B9:B21"/>
    <mergeCell ref="A9:A21"/>
    <mergeCell ref="D9:D21"/>
    <mergeCell ref="H7:H8"/>
    <mergeCell ref="J7:J8"/>
    <mergeCell ref="K7:K8"/>
    <mergeCell ref="A1:B3"/>
    <mergeCell ref="C1:J1"/>
    <mergeCell ref="K1:K4"/>
    <mergeCell ref="D4:E4"/>
    <mergeCell ref="D5:E5"/>
    <mergeCell ref="A7:A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4"/>
  <sheetViews>
    <sheetView topLeftCell="A7" workbookViewId="0">
      <selection activeCell="K23" sqref="K2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1.7109375" style="2" customWidth="1"/>
    <col min="5" max="5" width="39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4.85546875" style="2" customWidth="1"/>
    <col min="11" max="11" width="20.5703125" style="2" customWidth="1"/>
    <col min="12" max="12" width="19.85546875" style="2" customWidth="1"/>
    <col min="13" max="13" width="10" style="2" bestFit="1" customWidth="1"/>
    <col min="14" max="14" width="16.140625" style="2" bestFit="1" customWidth="1"/>
    <col min="15" max="16384" width="7.5703125" style="2"/>
  </cols>
  <sheetData>
    <row r="1" spans="1:1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14" ht="12.75" customHeight="1" x14ac:dyDescent="0.2">
      <c r="A2" s="378"/>
      <c r="B2" s="378"/>
      <c r="C2" s="3"/>
      <c r="D2" s="3"/>
      <c r="G2" s="3"/>
      <c r="K2" s="378"/>
    </row>
    <row r="3" spans="1:14" ht="20.25" customHeight="1" x14ac:dyDescent="0.2">
      <c r="A3" s="378"/>
      <c r="B3" s="378"/>
      <c r="K3" s="378"/>
    </row>
    <row r="4" spans="1:1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14" ht="12.75" customHeight="1" thickTop="1" x14ac:dyDescent="0.2">
      <c r="C5" s="3"/>
      <c r="D5" s="453"/>
      <c r="E5" s="453"/>
      <c r="F5" s="3"/>
      <c r="G5" s="32"/>
      <c r="K5" s="34"/>
    </row>
    <row r="6" spans="1:14" ht="12.75" customHeight="1" thickBot="1" x14ac:dyDescent="0.25">
      <c r="C6" s="3"/>
      <c r="D6" s="3"/>
      <c r="G6" s="3"/>
    </row>
    <row r="7" spans="1:1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14" s="6" customFormat="1" ht="24.75" customHeight="1" thickBot="1" x14ac:dyDescent="0.25">
      <c r="A8" s="375"/>
      <c r="B8" s="377"/>
      <c r="C8" s="382"/>
      <c r="D8" s="458"/>
      <c r="E8" s="459"/>
      <c r="F8" s="382"/>
      <c r="G8" s="377"/>
      <c r="H8" s="377"/>
      <c r="I8" s="382"/>
      <c r="J8" s="384"/>
      <c r="K8" s="395"/>
      <c r="L8" s="393"/>
    </row>
    <row r="9" spans="1:14" s="6" customFormat="1" ht="13.5" thickTop="1" x14ac:dyDescent="0.2">
      <c r="A9" s="26" t="s">
        <v>455</v>
      </c>
      <c r="B9" s="431" t="s">
        <v>9</v>
      </c>
      <c r="C9" s="461" t="s">
        <v>458</v>
      </c>
      <c r="D9" s="333" t="s">
        <v>460</v>
      </c>
      <c r="E9" s="334" t="s">
        <v>447</v>
      </c>
      <c r="F9" s="332">
        <v>6</v>
      </c>
      <c r="G9" s="22">
        <v>2</v>
      </c>
      <c r="H9" s="20">
        <v>1</v>
      </c>
      <c r="I9" s="23">
        <f>19960286*1.04</f>
        <v>20758697.440000001</v>
      </c>
      <c r="J9" s="44" t="s">
        <v>355</v>
      </c>
      <c r="K9" s="379"/>
      <c r="L9" s="435" t="s">
        <v>16</v>
      </c>
    </row>
    <row r="10" spans="1:14" s="6" customFormat="1" ht="12.75" x14ac:dyDescent="0.2">
      <c r="A10" s="26" t="s">
        <v>457</v>
      </c>
      <c r="B10" s="444"/>
      <c r="C10" s="462"/>
      <c r="D10" s="335" t="s">
        <v>459</v>
      </c>
      <c r="E10" s="336" t="s">
        <v>448</v>
      </c>
      <c r="F10" s="332">
        <v>6</v>
      </c>
      <c r="G10" s="22">
        <v>2</v>
      </c>
      <c r="H10" s="20">
        <v>1</v>
      </c>
      <c r="I10" s="23">
        <f>195369*1.04</f>
        <v>203183.76</v>
      </c>
      <c r="J10" s="44" t="s">
        <v>355</v>
      </c>
      <c r="K10" s="380"/>
      <c r="L10" s="451"/>
    </row>
    <row r="11" spans="1:14" s="6" customFormat="1" ht="22.5" customHeight="1" x14ac:dyDescent="0.2">
      <c r="A11" s="26" t="s">
        <v>457</v>
      </c>
      <c r="B11" s="444"/>
      <c r="C11" s="462"/>
      <c r="D11" s="335" t="s">
        <v>459</v>
      </c>
      <c r="E11" s="336" t="s">
        <v>449</v>
      </c>
      <c r="F11" s="332">
        <v>6</v>
      </c>
      <c r="G11" s="22">
        <v>2</v>
      </c>
      <c r="H11" s="20">
        <v>1</v>
      </c>
      <c r="I11" s="23">
        <f>176162286*1.04</f>
        <v>183208777.44</v>
      </c>
      <c r="J11" s="44" t="s">
        <v>355</v>
      </c>
      <c r="K11" s="380"/>
      <c r="L11" s="451"/>
    </row>
    <row r="12" spans="1:14" s="6" customFormat="1" ht="22.5" x14ac:dyDescent="0.2">
      <c r="A12" s="26" t="s">
        <v>455</v>
      </c>
      <c r="B12" s="444"/>
      <c r="C12" s="462"/>
      <c r="D12" s="335" t="s">
        <v>460</v>
      </c>
      <c r="E12" s="337" t="s">
        <v>450</v>
      </c>
      <c r="F12" s="332">
        <v>6</v>
      </c>
      <c r="G12" s="22">
        <v>2</v>
      </c>
      <c r="H12" s="20">
        <v>1</v>
      </c>
      <c r="I12" s="23">
        <f>6550603*1.04</f>
        <v>6812627.1200000001</v>
      </c>
      <c r="J12" s="44" t="s">
        <v>355</v>
      </c>
      <c r="K12" s="380"/>
      <c r="L12" s="451"/>
    </row>
    <row r="13" spans="1:14" s="6" customFormat="1" ht="22.5" x14ac:dyDescent="0.2">
      <c r="A13" s="26" t="s">
        <v>457</v>
      </c>
      <c r="B13" s="444"/>
      <c r="C13" s="462"/>
      <c r="D13" s="335" t="s">
        <v>459</v>
      </c>
      <c r="E13" s="336" t="s">
        <v>451</v>
      </c>
      <c r="F13" s="332">
        <v>6</v>
      </c>
      <c r="G13" s="22">
        <v>2</v>
      </c>
      <c r="H13" s="20">
        <v>1</v>
      </c>
      <c r="I13" s="23">
        <f>696795*1.04</f>
        <v>724666.8</v>
      </c>
      <c r="J13" s="44" t="s">
        <v>355</v>
      </c>
      <c r="K13" s="380"/>
      <c r="L13" s="451"/>
    </row>
    <row r="14" spans="1:14" s="6" customFormat="1" ht="23.25" customHeight="1" x14ac:dyDescent="0.2">
      <c r="A14" s="26" t="s">
        <v>457</v>
      </c>
      <c r="B14" s="444"/>
      <c r="C14" s="462"/>
      <c r="D14" s="335" t="s">
        <v>459</v>
      </c>
      <c r="E14" s="338" t="s">
        <v>452</v>
      </c>
      <c r="F14" s="332">
        <v>6</v>
      </c>
      <c r="G14" s="22">
        <v>2</v>
      </c>
      <c r="H14" s="20">
        <v>1</v>
      </c>
      <c r="I14" s="23">
        <f>12600384*1.04</f>
        <v>13104399.360000001</v>
      </c>
      <c r="J14" s="44" t="s">
        <v>355</v>
      </c>
      <c r="K14" s="380"/>
      <c r="L14" s="451"/>
      <c r="M14" s="172"/>
      <c r="N14" s="300"/>
    </row>
    <row r="15" spans="1:14" s="6" customFormat="1" ht="22.5" x14ac:dyDescent="0.2">
      <c r="A15" s="26" t="s">
        <v>455</v>
      </c>
      <c r="B15" s="444"/>
      <c r="C15" s="462"/>
      <c r="D15" s="339" t="s">
        <v>460</v>
      </c>
      <c r="E15" s="337" t="s">
        <v>446</v>
      </c>
      <c r="F15" s="332">
        <v>6</v>
      </c>
      <c r="G15" s="22">
        <v>4</v>
      </c>
      <c r="H15" s="20">
        <v>1</v>
      </c>
      <c r="I15" s="171">
        <f>36471215*1.04</f>
        <v>37930063.600000001</v>
      </c>
      <c r="J15" s="44" t="s">
        <v>355</v>
      </c>
      <c r="K15" s="380"/>
      <c r="L15" s="451"/>
    </row>
    <row r="16" spans="1:14" s="6" customFormat="1" ht="22.5" x14ac:dyDescent="0.2">
      <c r="A16" s="26" t="s">
        <v>455</v>
      </c>
      <c r="B16" s="444"/>
      <c r="C16" s="462"/>
      <c r="D16" s="340" t="s">
        <v>460</v>
      </c>
      <c r="E16" s="341" t="s">
        <v>453</v>
      </c>
      <c r="F16" s="332">
        <v>6</v>
      </c>
      <c r="G16" s="22">
        <v>10</v>
      </c>
      <c r="H16" s="20">
        <v>1</v>
      </c>
      <c r="I16" s="23">
        <v>10000000</v>
      </c>
      <c r="J16" s="44" t="s">
        <v>355</v>
      </c>
      <c r="K16" s="380"/>
      <c r="L16" s="451"/>
    </row>
    <row r="17" spans="1:24" s="6" customFormat="1" ht="45.75" thickBot="1" x14ac:dyDescent="0.25">
      <c r="A17" s="26" t="s">
        <v>456</v>
      </c>
      <c r="B17" s="432"/>
      <c r="C17" s="463"/>
      <c r="D17" s="342" t="s">
        <v>461</v>
      </c>
      <c r="E17" s="343" t="s">
        <v>454</v>
      </c>
      <c r="F17" s="332">
        <v>6</v>
      </c>
      <c r="G17" s="22">
        <v>6</v>
      </c>
      <c r="H17" s="20">
        <v>1</v>
      </c>
      <c r="I17" s="23">
        <v>2500000</v>
      </c>
      <c r="J17" s="44" t="s">
        <v>355</v>
      </c>
      <c r="K17" s="381"/>
      <c r="L17" s="436"/>
    </row>
    <row r="18" spans="1:24" s="7" customFormat="1" ht="15.75" customHeight="1" thickTop="1" thickBot="1" x14ac:dyDescent="0.25">
      <c r="A18" s="427" t="s">
        <v>0</v>
      </c>
      <c r="B18" s="428"/>
      <c r="C18" s="428"/>
      <c r="D18" s="460"/>
      <c r="E18" s="460"/>
      <c r="F18" s="428"/>
      <c r="G18" s="428"/>
      <c r="H18" s="24">
        <f>SUM(H9:H17)</f>
        <v>9</v>
      </c>
      <c r="I18" s="25">
        <f>SUM(I9:I17)</f>
        <v>275242415.51999998</v>
      </c>
      <c r="J18" s="29"/>
      <c r="K18" s="29"/>
      <c r="L18" s="30"/>
    </row>
    <row r="19" spans="1:24" s="1" customFormat="1" ht="12.75" thickTop="1" x14ac:dyDescent="0.2"/>
    <row r="20" spans="1:24" s="1" customFormat="1" ht="25.5" customHeight="1" x14ac:dyDescent="0.2">
      <c r="C20" s="8"/>
      <c r="D20" s="8"/>
      <c r="E20" s="8"/>
      <c r="F20" s="8"/>
      <c r="G20" s="8"/>
      <c r="H20" s="8"/>
      <c r="I20" s="12"/>
      <c r="J20" s="12"/>
      <c r="K20" s="9"/>
      <c r="L20" s="9"/>
      <c r="M20" s="9"/>
      <c r="N20" s="9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s="1" customFormat="1" ht="25.5" customHeight="1" x14ac:dyDescent="0.2">
      <c r="C21" s="11"/>
      <c r="D21" s="11"/>
      <c r="E21" s="11"/>
      <c r="F21" s="13"/>
      <c r="G21" s="13"/>
      <c r="H21" s="11"/>
      <c r="I21" s="16"/>
      <c r="J21" s="16"/>
      <c r="K21" s="15"/>
      <c r="L21" s="15"/>
      <c r="M21" s="15"/>
      <c r="N21" s="1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s="1" customFormat="1" ht="19.5" customHeight="1" x14ac:dyDescent="0.2">
      <c r="C22" s="11"/>
      <c r="D22" s="11"/>
      <c r="E22" s="11"/>
      <c r="F22" s="13"/>
      <c r="G22" s="13"/>
      <c r="H22" s="11"/>
      <c r="I22" s="16"/>
      <c r="J22" s="16"/>
      <c r="K22" s="15"/>
      <c r="L22" s="15"/>
      <c r="M22" s="15"/>
      <c r="N22" s="1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s="1" customFormat="1" ht="19.5" customHeight="1" x14ac:dyDescent="0.2">
      <c r="C23" s="11"/>
      <c r="D23" s="11"/>
      <c r="E23" s="11"/>
      <c r="F23" s="14"/>
      <c r="G23" s="14"/>
      <c r="H23" s="11"/>
      <c r="I23" s="16"/>
      <c r="J23" s="16"/>
      <c r="K23" s="10"/>
      <c r="L23" s="10"/>
      <c r="M23" s="10"/>
      <c r="N23" s="10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s="1" customFormat="1" x14ac:dyDescent="0.2">
      <c r="K24" s="4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</sheetData>
  <mergeCells count="22">
    <mergeCell ref="L7:L8"/>
    <mergeCell ref="A18:G18"/>
    <mergeCell ref="C9:C17"/>
    <mergeCell ref="B9:B17"/>
    <mergeCell ref="K9:K17"/>
    <mergeCell ref="L9:L17"/>
    <mergeCell ref="K1:K4"/>
    <mergeCell ref="D4:E4"/>
    <mergeCell ref="D5:E5"/>
    <mergeCell ref="A7:A8"/>
    <mergeCell ref="B7:B8"/>
    <mergeCell ref="C7:C8"/>
    <mergeCell ref="H7:H8"/>
    <mergeCell ref="I7:I8"/>
    <mergeCell ref="J7:J8"/>
    <mergeCell ref="K7:K8"/>
    <mergeCell ref="D7:D8"/>
    <mergeCell ref="E7:E8"/>
    <mergeCell ref="F7:F8"/>
    <mergeCell ref="G7:G8"/>
    <mergeCell ref="A1:B3"/>
    <mergeCell ref="C1:J1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8"/>
  <sheetViews>
    <sheetView workbookViewId="0">
      <selection activeCell="E29" sqref="E2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8554687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4.85546875" style="2" customWidth="1"/>
    <col min="11" max="11" width="20.5703125" style="2" customWidth="1"/>
    <col min="12" max="12" width="19.85546875" style="2" customWidth="1"/>
    <col min="13" max="13" width="10" style="2" bestFit="1" customWidth="1"/>
    <col min="14" max="14" width="16.140625" style="2" bestFit="1" customWidth="1"/>
    <col min="15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453"/>
      <c r="E5" s="45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459"/>
      <c r="F8" s="382"/>
      <c r="G8" s="377"/>
      <c r="H8" s="377"/>
      <c r="I8" s="382"/>
      <c r="J8" s="384"/>
      <c r="K8" s="395"/>
      <c r="L8" s="393"/>
    </row>
    <row r="9" spans="1:24" s="6" customFormat="1" ht="22.5" x14ac:dyDescent="0.2">
      <c r="A9" s="26">
        <v>2.44</v>
      </c>
      <c r="B9" s="431" t="s">
        <v>9</v>
      </c>
      <c r="C9" s="431" t="s">
        <v>465</v>
      </c>
      <c r="D9" s="28" t="s">
        <v>466</v>
      </c>
      <c r="E9" s="326" t="s">
        <v>462</v>
      </c>
      <c r="F9" s="22">
        <v>3</v>
      </c>
      <c r="G9" s="22">
        <v>2</v>
      </c>
      <c r="H9" s="20">
        <v>1</v>
      </c>
      <c r="I9" s="23">
        <v>10000000</v>
      </c>
      <c r="J9" s="44" t="s">
        <v>355</v>
      </c>
      <c r="K9" s="379"/>
      <c r="L9" s="157" t="s">
        <v>16</v>
      </c>
    </row>
    <row r="10" spans="1:24" s="6" customFormat="1" ht="22.5" x14ac:dyDescent="0.2">
      <c r="A10" s="26">
        <v>2.44</v>
      </c>
      <c r="B10" s="444"/>
      <c r="C10" s="444"/>
      <c r="D10" s="28" t="s">
        <v>467</v>
      </c>
      <c r="E10" s="327" t="s">
        <v>463</v>
      </c>
      <c r="F10" s="22">
        <v>3</v>
      </c>
      <c r="G10" s="22">
        <v>2</v>
      </c>
      <c r="H10" s="20">
        <v>1</v>
      </c>
      <c r="I10" s="23">
        <v>4000000</v>
      </c>
      <c r="J10" s="44" t="s">
        <v>355</v>
      </c>
      <c r="K10" s="380"/>
      <c r="L10" s="275" t="s">
        <v>16</v>
      </c>
    </row>
    <row r="11" spans="1:24" s="6" customFormat="1" ht="22.5" customHeight="1" x14ac:dyDescent="0.2">
      <c r="A11" s="26">
        <v>2.44</v>
      </c>
      <c r="B11" s="444"/>
      <c r="C11" s="444"/>
      <c r="D11" s="28" t="s">
        <v>468</v>
      </c>
      <c r="E11" s="328" t="s">
        <v>464</v>
      </c>
      <c r="F11" s="18">
        <v>3</v>
      </c>
      <c r="G11" s="18">
        <v>2</v>
      </c>
      <c r="H11" s="20">
        <v>1</v>
      </c>
      <c r="I11" s="23">
        <v>50000000</v>
      </c>
      <c r="J11" s="44" t="s">
        <v>355</v>
      </c>
      <c r="K11" s="380"/>
      <c r="L11" s="281" t="s">
        <v>469</v>
      </c>
    </row>
    <row r="12" spans="1:24" s="7" customFormat="1" ht="15.75" customHeight="1" thickBot="1" x14ac:dyDescent="0.25">
      <c r="A12" s="427" t="s">
        <v>0</v>
      </c>
      <c r="B12" s="428"/>
      <c r="C12" s="428"/>
      <c r="D12" s="428"/>
      <c r="E12" s="428"/>
      <c r="F12" s="428"/>
      <c r="G12" s="428"/>
      <c r="H12" s="24">
        <f>SUM(H9:H11)</f>
        <v>3</v>
      </c>
      <c r="I12" s="25">
        <f>SUM(I9:I11)</f>
        <v>64000000</v>
      </c>
      <c r="J12" s="29"/>
      <c r="K12" s="29"/>
      <c r="L12" s="30"/>
    </row>
    <row r="13" spans="1:24" s="1" customFormat="1" ht="12.75" thickTop="1" x14ac:dyDescent="0.2"/>
    <row r="14" spans="1:24" s="1" customFormat="1" ht="25.5" customHeight="1" x14ac:dyDescent="0.2">
      <c r="C14" s="8"/>
      <c r="D14" s="8"/>
      <c r="E14" s="8"/>
      <c r="F14" s="8"/>
      <c r="G14" s="8"/>
      <c r="H14" s="8"/>
      <c r="I14" s="12"/>
      <c r="J14" s="12"/>
      <c r="K14" s="9"/>
      <c r="L14" s="9"/>
      <c r="M14" s="9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25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4"/>
      <c r="G17" s="14"/>
      <c r="H17" s="11"/>
      <c r="I17" s="16"/>
      <c r="J17" s="16"/>
      <c r="K17" s="10"/>
      <c r="L17" s="10"/>
      <c r="M17" s="10"/>
      <c r="N17" s="10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x14ac:dyDescent="0.2">
      <c r="K18" s="4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</sheetData>
  <mergeCells count="21">
    <mergeCell ref="A12:G12"/>
    <mergeCell ref="F7:F8"/>
    <mergeCell ref="G7:G8"/>
    <mergeCell ref="H7:H8"/>
    <mergeCell ref="I7:I8"/>
    <mergeCell ref="C7:C8"/>
    <mergeCell ref="L7:L8"/>
    <mergeCell ref="B9:B11"/>
    <mergeCell ref="C9:C11"/>
    <mergeCell ref="K9:K11"/>
    <mergeCell ref="K7:K8"/>
    <mergeCell ref="J7:J8"/>
    <mergeCell ref="E7:E8"/>
    <mergeCell ref="D7:D8"/>
    <mergeCell ref="A1:B3"/>
    <mergeCell ref="C1:J1"/>
    <mergeCell ref="K1:K4"/>
    <mergeCell ref="D4:E4"/>
    <mergeCell ref="D5:E5"/>
    <mergeCell ref="A7:A8"/>
    <mergeCell ref="B7:B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39"/>
  <sheetViews>
    <sheetView topLeftCell="A13" workbookViewId="0">
      <selection activeCell="I13" sqref="I1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8554687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4.8554687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12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12" ht="12.75" customHeight="1" x14ac:dyDescent="0.2">
      <c r="A2" s="378"/>
      <c r="B2" s="378"/>
      <c r="C2" s="3"/>
      <c r="D2" s="3"/>
      <c r="G2" s="3"/>
      <c r="K2" s="378"/>
    </row>
    <row r="3" spans="1:12" ht="20.25" customHeight="1" x14ac:dyDescent="0.2">
      <c r="A3" s="378"/>
      <c r="B3" s="378"/>
      <c r="K3" s="378"/>
    </row>
    <row r="4" spans="1:12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2011</v>
      </c>
      <c r="K4" s="378"/>
    </row>
    <row r="5" spans="1:12" ht="12.75" customHeight="1" thickTop="1" x14ac:dyDescent="0.2">
      <c r="C5" s="3"/>
      <c r="D5" s="453"/>
      <c r="E5" s="453"/>
      <c r="F5" s="3"/>
      <c r="G5" s="32"/>
      <c r="K5" s="34"/>
    </row>
    <row r="6" spans="1:12" ht="12.75" customHeight="1" thickBot="1" x14ac:dyDescent="0.25">
      <c r="C6" s="3"/>
      <c r="D6" s="3"/>
      <c r="G6" s="3"/>
    </row>
    <row r="7" spans="1:12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12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12" s="6" customFormat="1" ht="101.25" x14ac:dyDescent="0.2">
      <c r="A9" s="26" t="s">
        <v>51</v>
      </c>
      <c r="B9" s="27" t="s">
        <v>9</v>
      </c>
      <c r="C9" s="27" t="s">
        <v>50</v>
      </c>
      <c r="D9" s="28" t="s">
        <v>52</v>
      </c>
      <c r="E9" s="324" t="s">
        <v>349</v>
      </c>
      <c r="F9" s="22">
        <v>6</v>
      </c>
      <c r="G9" s="22">
        <v>1</v>
      </c>
      <c r="H9" s="20">
        <v>1</v>
      </c>
      <c r="I9" s="23">
        <v>15000000</v>
      </c>
      <c r="J9" s="44" t="s">
        <v>355</v>
      </c>
      <c r="K9" s="43"/>
      <c r="L9" s="37"/>
    </row>
    <row r="10" spans="1:12" s="6" customFormat="1" ht="101.25" x14ac:dyDescent="0.2">
      <c r="A10" s="26" t="s">
        <v>528</v>
      </c>
      <c r="B10" s="27" t="s">
        <v>9</v>
      </c>
      <c r="C10" s="27" t="s">
        <v>50</v>
      </c>
      <c r="D10" s="28" t="s">
        <v>52</v>
      </c>
      <c r="E10" s="324" t="s">
        <v>358</v>
      </c>
      <c r="F10" s="22">
        <v>6</v>
      </c>
      <c r="G10" s="22">
        <v>9</v>
      </c>
      <c r="H10" s="20">
        <v>1</v>
      </c>
      <c r="I10" s="23">
        <v>5000000</v>
      </c>
      <c r="J10" s="44" t="s">
        <v>355</v>
      </c>
      <c r="K10" s="43"/>
      <c r="L10" s="37"/>
    </row>
    <row r="11" spans="1:12" s="6" customFormat="1" ht="101.25" x14ac:dyDescent="0.2">
      <c r="A11" s="26" t="s">
        <v>51</v>
      </c>
      <c r="B11" s="27" t="s">
        <v>9</v>
      </c>
      <c r="C11" s="27" t="s">
        <v>50</v>
      </c>
      <c r="D11" s="28" t="s">
        <v>52</v>
      </c>
      <c r="E11" s="324" t="s">
        <v>359</v>
      </c>
      <c r="F11" s="22">
        <v>3</v>
      </c>
      <c r="G11" s="22">
        <v>1</v>
      </c>
      <c r="H11" s="20">
        <v>1</v>
      </c>
      <c r="I11" s="23">
        <v>7000000</v>
      </c>
      <c r="J11" s="44" t="s">
        <v>355</v>
      </c>
      <c r="K11" s="43"/>
      <c r="L11" s="37"/>
    </row>
    <row r="12" spans="1:12" s="6" customFormat="1" ht="126" customHeight="1" x14ac:dyDescent="0.2">
      <c r="A12" s="26" t="s">
        <v>527</v>
      </c>
      <c r="B12" s="27" t="s">
        <v>9</v>
      </c>
      <c r="C12" s="27" t="s">
        <v>50</v>
      </c>
      <c r="D12" s="28" t="s">
        <v>52</v>
      </c>
      <c r="E12" s="324" t="s">
        <v>545</v>
      </c>
      <c r="F12" s="22">
        <v>6</v>
      </c>
      <c r="G12" s="22">
        <v>2</v>
      </c>
      <c r="H12" s="20">
        <v>1</v>
      </c>
      <c r="I12" s="23">
        <v>30000000</v>
      </c>
      <c r="J12" s="44" t="s">
        <v>355</v>
      </c>
      <c r="K12" s="43"/>
      <c r="L12" s="37"/>
    </row>
    <row r="13" spans="1:12" s="6" customFormat="1" ht="101.25" x14ac:dyDescent="0.2">
      <c r="A13" s="26" t="s">
        <v>51</v>
      </c>
      <c r="B13" s="27" t="s">
        <v>9</v>
      </c>
      <c r="C13" s="27" t="s">
        <v>50</v>
      </c>
      <c r="D13" s="28" t="s">
        <v>52</v>
      </c>
      <c r="E13" s="324" t="s">
        <v>360</v>
      </c>
      <c r="F13" s="22">
        <v>6</v>
      </c>
      <c r="G13" s="22">
        <v>6</v>
      </c>
      <c r="H13" s="20">
        <v>1</v>
      </c>
      <c r="I13" s="23">
        <v>3000000</v>
      </c>
      <c r="J13" s="44" t="s">
        <v>355</v>
      </c>
      <c r="K13" s="43"/>
      <c r="L13" s="37"/>
    </row>
    <row r="14" spans="1:12" s="6" customFormat="1" ht="110.25" customHeight="1" x14ac:dyDescent="0.2">
      <c r="A14" s="26" t="s">
        <v>51</v>
      </c>
      <c r="B14" s="27" t="s">
        <v>9</v>
      </c>
      <c r="C14" s="27" t="s">
        <v>50</v>
      </c>
      <c r="D14" s="28" t="s">
        <v>52</v>
      </c>
      <c r="E14" s="324" t="s">
        <v>361</v>
      </c>
      <c r="F14" s="22">
        <v>6</v>
      </c>
      <c r="G14" s="22">
        <v>2</v>
      </c>
      <c r="H14" s="20">
        <v>1</v>
      </c>
      <c r="I14" s="23">
        <v>5000000</v>
      </c>
      <c r="J14" s="44" t="s">
        <v>355</v>
      </c>
      <c r="K14" s="43"/>
      <c r="L14" s="37"/>
    </row>
    <row r="15" spans="1:12" s="6" customFormat="1" ht="110.25" customHeight="1" x14ac:dyDescent="0.2">
      <c r="A15" s="26"/>
      <c r="B15" s="27" t="s">
        <v>9</v>
      </c>
      <c r="C15" s="27" t="s">
        <v>50</v>
      </c>
      <c r="D15" s="28" t="s">
        <v>52</v>
      </c>
      <c r="E15" s="324" t="s">
        <v>362</v>
      </c>
      <c r="F15" s="22">
        <v>6</v>
      </c>
      <c r="G15" s="22">
        <v>2</v>
      </c>
      <c r="H15" s="20">
        <v>1</v>
      </c>
      <c r="I15" s="23">
        <v>2000000</v>
      </c>
      <c r="J15" s="44" t="s">
        <v>355</v>
      </c>
      <c r="K15" s="43"/>
      <c r="L15" s="37"/>
    </row>
    <row r="16" spans="1:12" s="6" customFormat="1" ht="67.5" x14ac:dyDescent="0.2">
      <c r="A16" s="26" t="s">
        <v>51</v>
      </c>
      <c r="B16" s="27" t="s">
        <v>546</v>
      </c>
      <c r="C16" s="27" t="s">
        <v>547</v>
      </c>
      <c r="D16" s="28" t="s">
        <v>548</v>
      </c>
      <c r="E16" s="324" t="s">
        <v>550</v>
      </c>
      <c r="F16" s="22"/>
      <c r="G16" s="22"/>
      <c r="H16" s="20"/>
      <c r="I16" s="23"/>
      <c r="J16" s="44"/>
      <c r="K16" s="43"/>
      <c r="L16" s="37" t="s">
        <v>551</v>
      </c>
    </row>
    <row r="17" spans="1:24" s="7" customFormat="1" ht="15.75" customHeight="1" thickBot="1" x14ac:dyDescent="0.25">
      <c r="A17" s="427" t="s">
        <v>0</v>
      </c>
      <c r="B17" s="428"/>
      <c r="C17" s="428"/>
      <c r="D17" s="428"/>
      <c r="E17" s="428"/>
      <c r="F17" s="428"/>
      <c r="G17" s="428"/>
      <c r="H17" s="24">
        <f>SUM(H9:H9)</f>
        <v>1</v>
      </c>
      <c r="I17" s="25">
        <f>SUM(I9:I16)</f>
        <v>67000000</v>
      </c>
      <c r="J17" s="29"/>
      <c r="K17" s="29"/>
      <c r="L17" s="30"/>
    </row>
    <row r="18" spans="1:24" s="1" customFormat="1" ht="12.75" thickTop="1" x14ac:dyDescent="0.2"/>
    <row r="19" spans="1:24" s="1" customFormat="1" ht="25.5" customHeight="1" x14ac:dyDescent="0.2">
      <c r="C19" s="8"/>
      <c r="D19" s="8"/>
      <c r="E19" s="8"/>
      <c r="F19" s="8"/>
      <c r="G19" s="8"/>
      <c r="H19" s="8"/>
      <c r="I19" s="12"/>
      <c r="J19" s="12"/>
      <c r="K19" s="9"/>
      <c r="L19" s="9"/>
      <c r="M19" s="9"/>
      <c r="N19" s="9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s="1" customFormat="1" ht="25.5" customHeight="1" x14ac:dyDescent="0.2">
      <c r="C20" s="11"/>
      <c r="D20" s="11"/>
      <c r="E20" s="11"/>
      <c r="F20" s="13"/>
      <c r="G20" s="13"/>
      <c r="H20" s="11"/>
      <c r="I20" s="16"/>
      <c r="J20" s="16"/>
      <c r="K20" s="15"/>
      <c r="L20" s="15"/>
      <c r="M20" s="15"/>
      <c r="N20" s="1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s="1" customFormat="1" ht="19.5" customHeight="1" x14ac:dyDescent="0.2">
      <c r="C21" s="11"/>
      <c r="D21" s="11"/>
      <c r="E21" s="11"/>
      <c r="F21" s="13"/>
      <c r="G21" s="13"/>
      <c r="H21" s="11"/>
      <c r="I21" s="16"/>
      <c r="J21" s="16"/>
      <c r="K21" s="15"/>
      <c r="L21" s="15"/>
      <c r="M21" s="15"/>
      <c r="N21" s="1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s="1" customFormat="1" ht="19.5" customHeight="1" x14ac:dyDescent="0.2">
      <c r="C22" s="11"/>
      <c r="D22" s="11"/>
      <c r="E22" s="11"/>
      <c r="F22" s="14"/>
      <c r="G22" s="14"/>
      <c r="H22" s="11"/>
      <c r="I22" s="16"/>
      <c r="J22" s="16"/>
      <c r="K22" s="10"/>
      <c r="L22" s="10"/>
      <c r="M22" s="10"/>
      <c r="N22" s="10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s="1" customFormat="1" x14ac:dyDescent="0.2">
      <c r="K23" s="4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39" spans="11:11" x14ac:dyDescent="0.2">
      <c r="K39" s="2" t="s">
        <v>549</v>
      </c>
    </row>
  </sheetData>
  <mergeCells count="18">
    <mergeCell ref="F7:F8"/>
    <mergeCell ref="L7:L8"/>
    <mergeCell ref="G7:G8"/>
    <mergeCell ref="A17:G17"/>
    <mergeCell ref="H7:H8"/>
    <mergeCell ref="I7:I8"/>
    <mergeCell ref="J7:J8"/>
    <mergeCell ref="K7:K8"/>
    <mergeCell ref="D4:E4"/>
    <mergeCell ref="D5:E5"/>
    <mergeCell ref="A1:B3"/>
    <mergeCell ref="C1:J1"/>
    <mergeCell ref="K1:K4"/>
    <mergeCell ref="A7:A8"/>
    <mergeCell ref="B7:B8"/>
    <mergeCell ref="C7:C8"/>
    <mergeCell ref="D7:D8"/>
    <mergeCell ref="E7:E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opLeftCell="A3" workbookViewId="0">
      <selection activeCell="E13" sqref="E1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24" s="6" customFormat="1" ht="123.75" x14ac:dyDescent="0.2">
      <c r="A9" s="429" t="s">
        <v>59</v>
      </c>
      <c r="B9" s="431" t="s">
        <v>10</v>
      </c>
      <c r="C9" s="431" t="s">
        <v>60</v>
      </c>
      <c r="D9" s="28" t="s">
        <v>61</v>
      </c>
      <c r="E9" s="21" t="s">
        <v>171</v>
      </c>
      <c r="F9" s="22">
        <v>6</v>
      </c>
      <c r="G9" s="22">
        <v>2</v>
      </c>
      <c r="H9" s="20">
        <v>3</v>
      </c>
      <c r="I9" s="23">
        <v>0</v>
      </c>
      <c r="J9" s="44" t="s">
        <v>181</v>
      </c>
      <c r="K9" s="380"/>
      <c r="L9" s="435" t="s">
        <v>58</v>
      </c>
    </row>
    <row r="10" spans="1:24" s="6" customFormat="1" ht="123.75" x14ac:dyDescent="0.2">
      <c r="A10" s="430"/>
      <c r="B10" s="432"/>
      <c r="C10" s="432"/>
      <c r="D10" s="28" t="s">
        <v>61</v>
      </c>
      <c r="E10" s="21" t="s">
        <v>172</v>
      </c>
      <c r="F10" s="22">
        <v>6</v>
      </c>
      <c r="G10" s="22">
        <v>2</v>
      </c>
      <c r="H10" s="20">
        <v>4</v>
      </c>
      <c r="I10" s="23">
        <v>0</v>
      </c>
      <c r="J10" s="44" t="s">
        <v>181</v>
      </c>
      <c r="K10" s="381"/>
      <c r="L10" s="436"/>
    </row>
    <row r="11" spans="1:24" s="7" customFormat="1" ht="15.75" customHeight="1" thickBot="1" x14ac:dyDescent="0.25">
      <c r="A11" s="427" t="s">
        <v>0</v>
      </c>
      <c r="B11" s="428"/>
      <c r="C11" s="428"/>
      <c r="D11" s="428"/>
      <c r="E11" s="428"/>
      <c r="F11" s="428"/>
      <c r="G11" s="428"/>
      <c r="H11" s="24">
        <f>SUM(H9:H10)</f>
        <v>7</v>
      </c>
      <c r="I11" s="25">
        <f>SUM(I9:I10)</f>
        <v>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0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x14ac:dyDescent="0.2"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</sheetData>
  <mergeCells count="22">
    <mergeCell ref="L9:L10"/>
    <mergeCell ref="L7:L8"/>
    <mergeCell ref="J7:J8"/>
    <mergeCell ref="A9:A10"/>
    <mergeCell ref="I7:I8"/>
    <mergeCell ref="K1:K4"/>
    <mergeCell ref="D7:D8"/>
    <mergeCell ref="A7:A8"/>
    <mergeCell ref="K7:K8"/>
    <mergeCell ref="D4:E4"/>
    <mergeCell ref="A1:B3"/>
    <mergeCell ref="C1:J1"/>
    <mergeCell ref="B7:B8"/>
    <mergeCell ref="C7:C8"/>
    <mergeCell ref="G7:G8"/>
    <mergeCell ref="H7:H8"/>
    <mergeCell ref="A11:G11"/>
    <mergeCell ref="K9:K10"/>
    <mergeCell ref="C9:C10"/>
    <mergeCell ref="E7:E8"/>
    <mergeCell ref="F7:F8"/>
    <mergeCell ref="B9:B10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A3" workbookViewId="0">
      <selection activeCell="F23" sqref="F2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4.710937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2011</v>
      </c>
      <c r="K4" s="378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24" s="6" customFormat="1" ht="56.25" x14ac:dyDescent="0.2">
      <c r="A9" s="174" t="s">
        <v>272</v>
      </c>
      <c r="B9" s="162" t="s">
        <v>10</v>
      </c>
      <c r="C9" s="162" t="s">
        <v>273</v>
      </c>
      <c r="D9" s="28" t="s">
        <v>274</v>
      </c>
      <c r="E9" s="21" t="s">
        <v>275</v>
      </c>
      <c r="F9" s="22">
        <v>6</v>
      </c>
      <c r="G9" s="22">
        <v>2</v>
      </c>
      <c r="H9" s="20">
        <v>2</v>
      </c>
      <c r="I9" s="23">
        <v>6000000</v>
      </c>
      <c r="J9" s="44" t="s">
        <v>355</v>
      </c>
      <c r="K9" s="156"/>
      <c r="L9" s="37"/>
    </row>
    <row r="10" spans="1:24" s="7" customFormat="1" ht="15.75" customHeight="1" thickBot="1" x14ac:dyDescent="0.25">
      <c r="A10" s="427" t="s">
        <v>0</v>
      </c>
      <c r="B10" s="428"/>
      <c r="C10" s="428"/>
      <c r="D10" s="428"/>
      <c r="E10" s="428"/>
      <c r="F10" s="428"/>
      <c r="G10" s="428"/>
      <c r="H10" s="24">
        <f>SUM(H9:H9)</f>
        <v>2</v>
      </c>
      <c r="I10" s="25">
        <f>SUM(I9:I9)</f>
        <v>6000000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L7:L8"/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A10:G10"/>
    <mergeCell ref="G7:G8"/>
    <mergeCell ref="H7:H8"/>
    <mergeCell ref="I7:I8"/>
    <mergeCell ref="J7:J8"/>
    <mergeCell ref="K7:K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workbookViewId="0">
      <selection activeCell="E16" sqref="E16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3.710937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453"/>
      <c r="E5" s="45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464" t="s">
        <v>173</v>
      </c>
      <c r="J7" s="376" t="s">
        <v>4</v>
      </c>
      <c r="K7" s="383" t="s">
        <v>17</v>
      </c>
      <c r="L7" s="394" t="s">
        <v>13</v>
      </c>
      <c r="M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465"/>
      <c r="J8" s="382"/>
      <c r="K8" s="384"/>
      <c r="L8" s="395"/>
      <c r="M8" s="393"/>
    </row>
    <row r="9" spans="1:24" s="168" customFormat="1" ht="78.75" x14ac:dyDescent="0.2">
      <c r="A9" s="163" t="s">
        <v>412</v>
      </c>
      <c r="B9" s="466" t="s">
        <v>10</v>
      </c>
      <c r="C9" s="466" t="s">
        <v>44</v>
      </c>
      <c r="D9" s="282" t="s">
        <v>413</v>
      </c>
      <c r="E9" s="164" t="s">
        <v>416</v>
      </c>
      <c r="F9" s="165">
        <v>1</v>
      </c>
      <c r="G9" s="165">
        <v>3</v>
      </c>
      <c r="H9" s="283">
        <v>8</v>
      </c>
      <c r="I9" s="170">
        <v>20000000</v>
      </c>
      <c r="J9" s="170">
        <v>0</v>
      </c>
      <c r="K9" s="284" t="s">
        <v>181</v>
      </c>
      <c r="L9" s="468"/>
      <c r="M9" s="470" t="s">
        <v>180</v>
      </c>
    </row>
    <row r="10" spans="1:24" s="168" customFormat="1" ht="37.5" customHeight="1" x14ac:dyDescent="0.2">
      <c r="A10" s="163" t="s">
        <v>414</v>
      </c>
      <c r="B10" s="467"/>
      <c r="C10" s="467"/>
      <c r="D10" s="164" t="s">
        <v>415</v>
      </c>
      <c r="E10" s="164" t="s">
        <v>415</v>
      </c>
      <c r="F10" s="165">
        <v>1</v>
      </c>
      <c r="G10" s="165">
        <v>3</v>
      </c>
      <c r="H10" s="283">
        <v>2</v>
      </c>
      <c r="I10" s="170">
        <v>2500000</v>
      </c>
      <c r="J10" s="166">
        <f>I10*H10</f>
        <v>5000000</v>
      </c>
      <c r="K10" s="167" t="s">
        <v>181</v>
      </c>
      <c r="L10" s="469"/>
      <c r="M10" s="471"/>
    </row>
    <row r="11" spans="1:24" s="7" customFormat="1" ht="15.75" customHeight="1" thickBot="1" x14ac:dyDescent="0.25">
      <c r="A11" s="427" t="s">
        <v>0</v>
      </c>
      <c r="B11" s="428"/>
      <c r="C11" s="428"/>
      <c r="D11" s="428"/>
      <c r="E11" s="428"/>
      <c r="F11" s="428"/>
      <c r="G11" s="428"/>
      <c r="H11" s="24">
        <f>SUM(H9:H10)</f>
        <v>10</v>
      </c>
      <c r="I11" s="25">
        <f>SUM(I9:I10)</f>
        <v>22500000</v>
      </c>
      <c r="J11" s="29">
        <f>SUM(J9:J10)</f>
        <v>5000000</v>
      </c>
      <c r="K11" s="29"/>
      <c r="L11" s="123"/>
      <c r="M11" s="30"/>
    </row>
    <row r="12" spans="1:24" s="1" customFormat="1" ht="25.5" customHeight="1" thickTop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.75" x14ac:dyDescent="0.2">
      <c r="J16" s="16"/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0:10" ht="12.75" x14ac:dyDescent="0.2">
      <c r="J17" s="16"/>
    </row>
    <row r="18" spans="10:10" ht="12.75" x14ac:dyDescent="0.2">
      <c r="J18" s="16"/>
    </row>
    <row r="19" spans="10:10" x14ac:dyDescent="0.2">
      <c r="J19" s="1"/>
    </row>
    <row r="37" spans="9:9" x14ac:dyDescent="0.2">
      <c r="I37" s="122"/>
    </row>
    <row r="38" spans="9:9" x14ac:dyDescent="0.2">
      <c r="I38" s="122"/>
    </row>
    <row r="39" spans="9:9" x14ac:dyDescent="0.2">
      <c r="I39" s="122"/>
    </row>
    <row r="40" spans="9:9" x14ac:dyDescent="0.2">
      <c r="I40" s="122"/>
    </row>
    <row r="41" spans="9:9" x14ac:dyDescent="0.2">
      <c r="I41" s="122"/>
    </row>
    <row r="42" spans="9:9" x14ac:dyDescent="0.2">
      <c r="I42" s="122"/>
    </row>
    <row r="43" spans="9:9" x14ac:dyDescent="0.2">
      <c r="I43" s="122"/>
    </row>
    <row r="44" spans="9:9" x14ac:dyDescent="0.2">
      <c r="I44" s="122"/>
    </row>
    <row r="45" spans="9:9" x14ac:dyDescent="0.2">
      <c r="I45" s="122"/>
    </row>
    <row r="46" spans="9:9" x14ac:dyDescent="0.2">
      <c r="I46" s="122"/>
    </row>
    <row r="47" spans="9:9" x14ac:dyDescent="0.2">
      <c r="I47" s="122"/>
    </row>
    <row r="48" spans="9:9" x14ac:dyDescent="0.2">
      <c r="I48" s="122"/>
    </row>
    <row r="49" spans="9:9" x14ac:dyDescent="0.2">
      <c r="I49" s="122"/>
    </row>
    <row r="50" spans="9:9" x14ac:dyDescent="0.2">
      <c r="I50" s="122"/>
    </row>
    <row r="51" spans="9:9" x14ac:dyDescent="0.2">
      <c r="I51" s="122"/>
    </row>
    <row r="52" spans="9:9" x14ac:dyDescent="0.2">
      <c r="I52" s="122"/>
    </row>
    <row r="53" spans="9:9" x14ac:dyDescent="0.2">
      <c r="I53" s="122"/>
    </row>
  </sheetData>
  <mergeCells count="23">
    <mergeCell ref="B9:B10"/>
    <mergeCell ref="C9:C10"/>
    <mergeCell ref="L9:L10"/>
    <mergeCell ref="M9:M10"/>
    <mergeCell ref="A11:G11"/>
    <mergeCell ref="J7:J8"/>
    <mergeCell ref="G7:G8"/>
    <mergeCell ref="D5:E5"/>
    <mergeCell ref="M7:M8"/>
    <mergeCell ref="L7:L8"/>
    <mergeCell ref="F7:F8"/>
    <mergeCell ref="K7:K8"/>
    <mergeCell ref="E7:E8"/>
    <mergeCell ref="A1:B3"/>
    <mergeCell ref="C1:J1"/>
    <mergeCell ref="K1:K4"/>
    <mergeCell ref="A7:A8"/>
    <mergeCell ref="B7:B8"/>
    <mergeCell ref="H7:H8"/>
    <mergeCell ref="I7:I8"/>
    <mergeCell ref="C7:C8"/>
    <mergeCell ref="D7:D8"/>
    <mergeCell ref="D4:E4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workbookViewId="0">
      <selection activeCell="A27" sqref="A27"/>
    </sheetView>
  </sheetViews>
  <sheetFormatPr baseColWidth="10" defaultColWidth="7.5703125" defaultRowHeight="12" x14ac:dyDescent="0.2"/>
  <cols>
    <col min="1" max="1" width="9.42578125" style="176" customWidth="1"/>
    <col min="2" max="2" width="8.85546875" style="176" customWidth="1"/>
    <col min="3" max="3" width="19.85546875" style="176" customWidth="1"/>
    <col min="4" max="4" width="16.42578125" style="176" customWidth="1"/>
    <col min="5" max="5" width="26.140625" style="176" customWidth="1"/>
    <col min="6" max="6" width="13.7109375" style="176" customWidth="1"/>
    <col min="7" max="7" width="15.28515625" style="176" customWidth="1"/>
    <col min="8" max="8" width="8.85546875" style="176" bestFit="1" customWidth="1"/>
    <col min="9" max="9" width="19.28515625" style="176" customWidth="1"/>
    <col min="10" max="10" width="15.140625" style="176" customWidth="1"/>
    <col min="11" max="11" width="20.5703125" style="176" customWidth="1"/>
    <col min="12" max="12" width="19.85546875" style="176" customWidth="1"/>
    <col min="13" max="16384" width="7.5703125" style="176"/>
  </cols>
  <sheetData>
    <row r="1" spans="1:24" ht="33.75" customHeight="1" x14ac:dyDescent="0.2">
      <c r="A1" s="416"/>
      <c r="B1" s="416"/>
      <c r="C1" s="426" t="s">
        <v>22</v>
      </c>
      <c r="D1" s="426"/>
      <c r="E1" s="426"/>
      <c r="F1" s="426"/>
      <c r="G1" s="426"/>
      <c r="H1" s="426"/>
      <c r="I1" s="426"/>
      <c r="J1" s="426"/>
      <c r="K1" s="416"/>
    </row>
    <row r="2" spans="1:24" ht="12.75" customHeight="1" x14ac:dyDescent="0.2">
      <c r="A2" s="416"/>
      <c r="B2" s="416"/>
      <c r="C2" s="177"/>
      <c r="D2" s="177"/>
      <c r="G2" s="177"/>
      <c r="K2" s="416"/>
    </row>
    <row r="3" spans="1:24" ht="20.25" customHeight="1" x14ac:dyDescent="0.2">
      <c r="A3" s="416"/>
      <c r="B3" s="416"/>
      <c r="K3" s="416"/>
    </row>
    <row r="4" spans="1:24" ht="12.75" customHeight="1" thickBot="1" x14ac:dyDescent="0.25">
      <c r="C4" s="177" t="s">
        <v>2</v>
      </c>
      <c r="D4" s="417" t="s">
        <v>348</v>
      </c>
      <c r="E4" s="417"/>
      <c r="G4" s="177" t="s">
        <v>23</v>
      </c>
      <c r="H4" s="233">
        <v>2012</v>
      </c>
      <c r="K4" s="416"/>
    </row>
    <row r="5" spans="1:24" ht="12.75" customHeight="1" thickTop="1" x14ac:dyDescent="0.2">
      <c r="C5" s="177"/>
      <c r="D5" s="181"/>
      <c r="F5" s="177"/>
      <c r="G5" s="181"/>
      <c r="K5" s="175"/>
    </row>
    <row r="6" spans="1:24" ht="12.75" customHeight="1" thickBot="1" x14ac:dyDescent="0.25">
      <c r="C6" s="177"/>
      <c r="D6" s="177"/>
      <c r="G6" s="177"/>
    </row>
    <row r="7" spans="1:24" s="168" customFormat="1" ht="24.75" customHeight="1" thickTop="1" x14ac:dyDescent="0.2">
      <c r="A7" s="418" t="s">
        <v>5</v>
      </c>
      <c r="B7" s="410" t="s">
        <v>63</v>
      </c>
      <c r="C7" s="410" t="s">
        <v>49</v>
      </c>
      <c r="D7" s="410" t="s">
        <v>67</v>
      </c>
      <c r="E7" s="412" t="s">
        <v>24</v>
      </c>
      <c r="F7" s="410" t="s">
        <v>7</v>
      </c>
      <c r="G7" s="410" t="s">
        <v>8</v>
      </c>
      <c r="H7" s="410" t="s">
        <v>6</v>
      </c>
      <c r="I7" s="410" t="s">
        <v>4</v>
      </c>
      <c r="J7" s="412" t="s">
        <v>17</v>
      </c>
      <c r="K7" s="414" t="s">
        <v>13</v>
      </c>
      <c r="L7" s="408" t="s">
        <v>1</v>
      </c>
    </row>
    <row r="8" spans="1:24" s="168" customFormat="1" ht="24.75" customHeight="1" x14ac:dyDescent="0.2">
      <c r="A8" s="419"/>
      <c r="B8" s="411"/>
      <c r="C8" s="411"/>
      <c r="D8" s="411"/>
      <c r="E8" s="413"/>
      <c r="F8" s="411"/>
      <c r="G8" s="411"/>
      <c r="H8" s="411"/>
      <c r="I8" s="411"/>
      <c r="J8" s="413"/>
      <c r="K8" s="415"/>
      <c r="L8" s="409"/>
    </row>
    <row r="9" spans="1:24" s="168" customFormat="1" ht="45" x14ac:dyDescent="0.2">
      <c r="A9" s="163" t="s">
        <v>418</v>
      </c>
      <c r="B9" s="268" t="s">
        <v>10</v>
      </c>
      <c r="C9" s="268" t="s">
        <v>419</v>
      </c>
      <c r="D9" s="266" t="s">
        <v>420</v>
      </c>
      <c r="E9" s="164" t="s">
        <v>421</v>
      </c>
      <c r="F9" s="165">
        <v>6</v>
      </c>
      <c r="G9" s="165">
        <v>3</v>
      </c>
      <c r="H9" s="169">
        <v>50</v>
      </c>
      <c r="I9" s="170">
        <f>32185*H9</f>
        <v>1609250</v>
      </c>
      <c r="J9" s="472" t="s">
        <v>182</v>
      </c>
      <c r="K9" s="468"/>
      <c r="L9" s="475" t="s">
        <v>179</v>
      </c>
    </row>
    <row r="10" spans="1:24" s="168" customFormat="1" ht="45" customHeight="1" x14ac:dyDescent="0.2">
      <c r="A10" s="163" t="s">
        <v>422</v>
      </c>
      <c r="B10" s="268" t="s">
        <v>10</v>
      </c>
      <c r="C10" s="268" t="s">
        <v>419</v>
      </c>
      <c r="D10" s="266" t="s">
        <v>423</v>
      </c>
      <c r="E10" s="164" t="s">
        <v>424</v>
      </c>
      <c r="F10" s="165">
        <v>6</v>
      </c>
      <c r="G10" s="165">
        <v>11</v>
      </c>
      <c r="H10" s="169">
        <v>50</v>
      </c>
      <c r="I10" s="170">
        <f>55532*H10</f>
        <v>2776600</v>
      </c>
      <c r="J10" s="473"/>
      <c r="K10" s="474"/>
      <c r="L10" s="476"/>
    </row>
    <row r="11" spans="1:24" s="177" customFormat="1" ht="15.75" customHeight="1" thickBot="1" x14ac:dyDescent="0.25">
      <c r="A11" s="477" t="s">
        <v>0</v>
      </c>
      <c r="B11" s="478"/>
      <c r="C11" s="478"/>
      <c r="D11" s="478"/>
      <c r="E11" s="478"/>
      <c r="F11" s="478"/>
      <c r="G11" s="478"/>
      <c r="H11" s="285">
        <f>SUM(H9:H10)</f>
        <v>100</v>
      </c>
      <c r="I11" s="286">
        <f>SUM(I9:I10)</f>
        <v>4385850</v>
      </c>
      <c r="J11" s="287"/>
      <c r="K11" s="287"/>
      <c r="L11" s="288"/>
    </row>
    <row r="12" spans="1:24" s="180" customFormat="1" ht="12.75" thickTop="1" x14ac:dyDescent="0.2"/>
    <row r="13" spans="1:24" s="180" customFormat="1" ht="25.5" customHeight="1" x14ac:dyDescent="0.2">
      <c r="C13" s="234"/>
      <c r="D13" s="234"/>
      <c r="E13" s="234"/>
      <c r="F13" s="234"/>
      <c r="G13" s="234"/>
      <c r="H13" s="234"/>
      <c r="I13" s="235"/>
      <c r="J13" s="235"/>
      <c r="K13" s="236"/>
      <c r="L13" s="236"/>
      <c r="M13" s="236"/>
      <c r="N13" s="236"/>
      <c r="O13" s="237"/>
      <c r="P13" s="237"/>
      <c r="Q13" s="237"/>
      <c r="R13" s="237"/>
      <c r="S13" s="237"/>
      <c r="T13" s="237"/>
      <c r="U13" s="237"/>
      <c r="V13" s="237"/>
      <c r="W13" s="237"/>
      <c r="X13" s="237"/>
    </row>
    <row r="14" spans="1:24" s="180" customFormat="1" ht="25.5" customHeight="1" x14ac:dyDescent="0.2">
      <c r="C14" s="238"/>
      <c r="D14" s="238"/>
      <c r="E14" s="238"/>
      <c r="F14" s="239"/>
      <c r="G14" s="239"/>
      <c r="H14" s="238"/>
      <c r="I14" s="240"/>
      <c r="J14" s="240"/>
      <c r="K14" s="241"/>
      <c r="L14" s="241"/>
      <c r="M14" s="241"/>
      <c r="N14" s="241"/>
      <c r="O14" s="237"/>
      <c r="P14" s="237"/>
      <c r="Q14" s="237"/>
      <c r="R14" s="237"/>
      <c r="S14" s="237"/>
      <c r="T14" s="237"/>
      <c r="U14" s="237"/>
      <c r="V14" s="237"/>
      <c r="W14" s="237"/>
      <c r="X14" s="237"/>
    </row>
    <row r="15" spans="1:24" s="180" customFormat="1" ht="19.5" customHeight="1" x14ac:dyDescent="0.2">
      <c r="C15" s="238"/>
      <c r="D15" s="238"/>
      <c r="E15" s="238"/>
      <c r="F15" s="239"/>
      <c r="G15" s="239"/>
      <c r="H15" s="238"/>
      <c r="I15" s="240"/>
      <c r="J15" s="240"/>
      <c r="K15" s="241"/>
      <c r="L15" s="241"/>
      <c r="M15" s="241"/>
      <c r="N15" s="241"/>
      <c r="O15" s="237"/>
      <c r="P15" s="237"/>
      <c r="Q15" s="237"/>
      <c r="R15" s="237"/>
      <c r="S15" s="237"/>
      <c r="T15" s="237"/>
      <c r="U15" s="237"/>
      <c r="V15" s="237"/>
      <c r="W15" s="237"/>
      <c r="X15" s="237"/>
    </row>
    <row r="16" spans="1:24" s="180" customFormat="1" ht="19.5" customHeight="1" x14ac:dyDescent="0.2">
      <c r="C16" s="238"/>
      <c r="D16" s="238"/>
      <c r="E16" s="238"/>
      <c r="F16" s="242"/>
      <c r="G16" s="242"/>
      <c r="H16" s="238"/>
      <c r="I16" s="240"/>
      <c r="J16" s="240"/>
      <c r="K16" s="243"/>
      <c r="L16" s="243"/>
      <c r="M16" s="243"/>
      <c r="N16" s="243"/>
      <c r="O16" s="237"/>
      <c r="P16" s="237"/>
      <c r="Q16" s="237"/>
      <c r="R16" s="237"/>
      <c r="S16" s="237"/>
      <c r="T16" s="237"/>
      <c r="U16" s="237"/>
      <c r="V16" s="237"/>
      <c r="W16" s="237"/>
      <c r="X16" s="237"/>
    </row>
    <row r="17" spans="11:24" s="180" customFormat="1" x14ac:dyDescent="0.2">
      <c r="K17" s="244"/>
      <c r="L17" s="237"/>
      <c r="M17" s="237"/>
      <c r="N17" s="237"/>
      <c r="O17" s="237"/>
      <c r="P17" s="237"/>
      <c r="Q17" s="237"/>
      <c r="R17" s="237"/>
      <c r="S17" s="237"/>
      <c r="T17" s="237"/>
      <c r="U17" s="237"/>
      <c r="V17" s="237"/>
      <c r="W17" s="237"/>
      <c r="X17" s="237"/>
    </row>
  </sheetData>
  <mergeCells count="20">
    <mergeCell ref="L7:L8"/>
    <mergeCell ref="J9:J10"/>
    <mergeCell ref="K9:K10"/>
    <mergeCell ref="L9:L10"/>
    <mergeCell ref="A11:G11"/>
    <mergeCell ref="G7:G8"/>
    <mergeCell ref="H7:H8"/>
    <mergeCell ref="I7:I8"/>
    <mergeCell ref="J7:J8"/>
    <mergeCell ref="K7:K8"/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1"/>
  <sheetViews>
    <sheetView workbookViewId="0">
      <selection activeCell="E30" sqref="E3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12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12" ht="12.75" customHeight="1" x14ac:dyDescent="0.2">
      <c r="A2" s="378"/>
      <c r="B2" s="378"/>
      <c r="C2" s="3"/>
      <c r="D2" s="3"/>
      <c r="G2" s="3"/>
      <c r="K2" s="378"/>
    </row>
    <row r="3" spans="1:12" ht="20.25" customHeight="1" x14ac:dyDescent="0.2">
      <c r="A3" s="378"/>
      <c r="B3" s="378"/>
      <c r="K3" s="378"/>
    </row>
    <row r="4" spans="1:12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12" ht="12.75" customHeight="1" thickTop="1" x14ac:dyDescent="0.2">
      <c r="C5" s="3"/>
      <c r="D5" s="453"/>
      <c r="E5" s="453"/>
      <c r="F5" s="3"/>
      <c r="G5" s="32"/>
      <c r="K5" s="34"/>
    </row>
    <row r="6" spans="1:12" ht="12.75" customHeight="1" thickBot="1" x14ac:dyDescent="0.25">
      <c r="C6" s="3"/>
      <c r="D6" s="3"/>
      <c r="G6" s="3"/>
    </row>
    <row r="7" spans="1:12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12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12" s="172" customFormat="1" ht="22.5" customHeight="1" x14ac:dyDescent="0.2">
      <c r="A9" s="26" t="s">
        <v>269</v>
      </c>
      <c r="B9" s="466" t="s">
        <v>10</v>
      </c>
      <c r="C9" s="466" t="s">
        <v>14</v>
      </c>
      <c r="D9" s="379" t="s">
        <v>62</v>
      </c>
      <c r="E9" s="21" t="s">
        <v>417</v>
      </c>
      <c r="F9" s="22">
        <v>6</v>
      </c>
      <c r="G9" s="22">
        <v>2</v>
      </c>
      <c r="H9" s="20">
        <v>2</v>
      </c>
      <c r="I9" s="171">
        <v>30000000</v>
      </c>
      <c r="J9" s="472" t="s">
        <v>182</v>
      </c>
      <c r="K9" s="379" t="s">
        <v>337</v>
      </c>
      <c r="L9" s="475" t="s">
        <v>179</v>
      </c>
    </row>
    <row r="10" spans="1:12" s="168" customFormat="1" ht="22.5" customHeight="1" x14ac:dyDescent="0.2">
      <c r="A10" s="163" t="s">
        <v>270</v>
      </c>
      <c r="B10" s="467"/>
      <c r="C10" s="467"/>
      <c r="D10" s="380"/>
      <c r="E10" s="164" t="s">
        <v>268</v>
      </c>
      <c r="F10" s="165">
        <v>6</v>
      </c>
      <c r="G10" s="165">
        <v>3</v>
      </c>
      <c r="H10" s="169">
        <v>30</v>
      </c>
      <c r="I10" s="170">
        <f>1200000*H10</f>
        <v>36000000</v>
      </c>
      <c r="J10" s="480"/>
      <c r="K10" s="380"/>
      <c r="L10" s="479"/>
    </row>
    <row r="11" spans="1:12" s="6" customFormat="1" ht="22.5" customHeight="1" x14ac:dyDescent="0.2">
      <c r="A11" s="26" t="s">
        <v>174</v>
      </c>
      <c r="B11" s="467"/>
      <c r="C11" s="467"/>
      <c r="D11" s="380"/>
      <c r="E11" s="21" t="s">
        <v>175</v>
      </c>
      <c r="F11" s="22">
        <v>6</v>
      </c>
      <c r="G11" s="22">
        <v>3</v>
      </c>
      <c r="H11" s="20">
        <v>50</v>
      </c>
      <c r="I11" s="23">
        <v>20000000</v>
      </c>
      <c r="J11" s="480"/>
      <c r="K11" s="380"/>
      <c r="L11" s="479"/>
    </row>
    <row r="12" spans="1:12" s="6" customFormat="1" ht="22.5" customHeight="1" x14ac:dyDescent="0.2">
      <c r="A12" s="26" t="s">
        <v>174</v>
      </c>
      <c r="B12" s="467"/>
      <c r="C12" s="467"/>
      <c r="D12" s="380"/>
      <c r="E12" s="21" t="s">
        <v>265</v>
      </c>
      <c r="F12" s="22">
        <v>6</v>
      </c>
      <c r="G12" s="22">
        <v>11</v>
      </c>
      <c r="H12" s="20">
        <v>15</v>
      </c>
      <c r="I12" s="23">
        <v>7000000</v>
      </c>
      <c r="J12" s="480"/>
      <c r="K12" s="380"/>
      <c r="L12" s="479"/>
    </row>
    <row r="13" spans="1:12" s="6" customFormat="1" ht="22.5" customHeight="1" x14ac:dyDescent="0.2">
      <c r="A13" s="26" t="s">
        <v>267</v>
      </c>
      <c r="B13" s="467"/>
      <c r="C13" s="467"/>
      <c r="D13" s="380"/>
      <c r="E13" s="21" t="s">
        <v>266</v>
      </c>
      <c r="F13" s="22">
        <v>6</v>
      </c>
      <c r="G13" s="22">
        <v>11</v>
      </c>
      <c r="H13" s="20">
        <v>3</v>
      </c>
      <c r="I13" s="23">
        <v>3000000</v>
      </c>
      <c r="J13" s="480"/>
      <c r="K13" s="380"/>
      <c r="L13" s="479"/>
    </row>
    <row r="14" spans="1:12" s="6" customFormat="1" ht="22.5" customHeight="1" x14ac:dyDescent="0.2">
      <c r="A14" s="26" t="s">
        <v>15</v>
      </c>
      <c r="B14" s="481"/>
      <c r="C14" s="481"/>
      <c r="D14" s="381"/>
      <c r="E14" s="21" t="s">
        <v>271</v>
      </c>
      <c r="F14" s="22">
        <v>6</v>
      </c>
      <c r="G14" s="22">
        <v>11</v>
      </c>
      <c r="H14" s="20">
        <v>1</v>
      </c>
      <c r="I14" s="23">
        <v>1500000</v>
      </c>
      <c r="J14" s="473"/>
      <c r="K14" s="381"/>
      <c r="L14" s="476"/>
    </row>
    <row r="15" spans="1:12" s="7" customFormat="1" ht="15.75" customHeight="1" thickBot="1" x14ac:dyDescent="0.25">
      <c r="A15" s="427" t="s">
        <v>0</v>
      </c>
      <c r="B15" s="428"/>
      <c r="C15" s="428"/>
      <c r="D15" s="428"/>
      <c r="E15" s="428"/>
      <c r="F15" s="428"/>
      <c r="G15" s="428"/>
      <c r="H15" s="24">
        <f>SUM(H9:H14)</f>
        <v>101</v>
      </c>
      <c r="I15" s="25">
        <f>SUM(I9:I14)</f>
        <v>97500000</v>
      </c>
      <c r="J15" s="29"/>
      <c r="K15" s="29"/>
      <c r="L15" s="30"/>
    </row>
    <row r="16" spans="1:12" s="1" customFormat="1" ht="12.75" thickTop="1" x14ac:dyDescent="0.2"/>
    <row r="17" spans="3:24" s="1" customFormat="1" ht="25.5" customHeight="1" x14ac:dyDescent="0.2">
      <c r="C17" s="8"/>
      <c r="D17" s="8"/>
      <c r="E17" s="8"/>
      <c r="F17" s="8"/>
      <c r="G17" s="8"/>
      <c r="H17" s="8"/>
      <c r="I17" s="12"/>
      <c r="J17" s="12"/>
      <c r="K17" s="9"/>
      <c r="L17" s="9"/>
      <c r="M17" s="9"/>
      <c r="N17" s="9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25.5" customHeight="1" x14ac:dyDescent="0.2">
      <c r="C18" s="11"/>
      <c r="D18" s="11"/>
      <c r="E18" s="11"/>
      <c r="F18" s="13"/>
      <c r="G18" s="13"/>
      <c r="H18" s="11"/>
      <c r="I18" s="16"/>
      <c r="J18" s="16"/>
      <c r="K18" s="15"/>
      <c r="L18" s="15"/>
      <c r="M18" s="15"/>
      <c r="N18" s="1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ht="19.5" customHeight="1" x14ac:dyDescent="0.2">
      <c r="C19" s="11"/>
      <c r="D19" s="11"/>
      <c r="E19" s="11"/>
      <c r="F19" s="13"/>
      <c r="G19" s="13"/>
      <c r="H19" s="11"/>
      <c r="I19" s="16"/>
      <c r="J19" s="16"/>
      <c r="K19" s="15"/>
      <c r="L19" s="15"/>
      <c r="M19" s="15"/>
      <c r="N19" s="1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3:24" s="1" customFormat="1" ht="19.5" customHeight="1" x14ac:dyDescent="0.2">
      <c r="C20" s="11"/>
      <c r="D20" s="11"/>
      <c r="E20" s="11"/>
      <c r="F20" s="14"/>
      <c r="G20" s="14"/>
      <c r="H20" s="11"/>
      <c r="I20" s="16"/>
      <c r="J20" s="16"/>
      <c r="K20" s="10"/>
      <c r="L20" s="10"/>
      <c r="M20" s="10"/>
      <c r="N20" s="10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3:24" s="1" customFormat="1" x14ac:dyDescent="0.2">
      <c r="K21" s="4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</sheetData>
  <mergeCells count="24">
    <mergeCell ref="A15:G15"/>
    <mergeCell ref="G7:G8"/>
    <mergeCell ref="H7:H8"/>
    <mergeCell ref="I7:I8"/>
    <mergeCell ref="J7:J8"/>
    <mergeCell ref="K7:K8"/>
    <mergeCell ref="F7:F8"/>
    <mergeCell ref="A1:B3"/>
    <mergeCell ref="C1:J1"/>
    <mergeCell ref="K1:K4"/>
    <mergeCell ref="A7:A8"/>
    <mergeCell ref="B7:B8"/>
    <mergeCell ref="C7:C8"/>
    <mergeCell ref="D7:D8"/>
    <mergeCell ref="E7:E8"/>
    <mergeCell ref="L9:L14"/>
    <mergeCell ref="J9:J14"/>
    <mergeCell ref="D4:E4"/>
    <mergeCell ref="D5:E5"/>
    <mergeCell ref="C9:C14"/>
    <mergeCell ref="B9:B14"/>
    <mergeCell ref="D9:D14"/>
    <mergeCell ref="K9:K14"/>
    <mergeCell ref="L7:L8"/>
  </mergeCells>
  <printOptions horizontalCentered="1"/>
  <pageMargins left="0.6692913385826772" right="0.19685039370078741" top="0.41" bottom="0.38" header="0.31496062992125984" footer="0.2"/>
  <pageSetup paperSize="5" scale="75" orientation="landscape" cellComments="asDisplayed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topLeftCell="A52" zoomScaleNormal="100" workbookViewId="0">
      <selection activeCell="F57" sqref="F57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91"/>
      <c r="L1" s="391"/>
    </row>
    <row r="2" spans="1:13" ht="12.75" customHeight="1" x14ac:dyDescent="0.2">
      <c r="A2" s="378"/>
      <c r="B2" s="378"/>
      <c r="C2" s="3"/>
      <c r="D2" s="3"/>
      <c r="E2" s="3"/>
      <c r="H2" s="3"/>
    </row>
    <row r="3" spans="1:13" ht="20.25" customHeight="1" x14ac:dyDescent="0.2">
      <c r="A3" s="378"/>
      <c r="B3" s="378"/>
    </row>
    <row r="4" spans="1:13" ht="20.25" customHeight="1" x14ac:dyDescent="0.2">
      <c r="A4" s="34"/>
      <c r="B4" s="34"/>
    </row>
    <row r="5" spans="1:13" ht="12.75" customHeight="1" x14ac:dyDescent="0.2">
      <c r="C5" s="3" t="s">
        <v>2</v>
      </c>
      <c r="D5" s="491" t="s">
        <v>348</v>
      </c>
      <c r="E5" s="491"/>
      <c r="G5" s="1"/>
      <c r="H5" s="32"/>
    </row>
    <row r="6" spans="1:13" ht="12.75" customHeight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23</v>
      </c>
      <c r="D7" s="54">
        <v>2012</v>
      </c>
      <c r="E7" s="32"/>
      <c r="G7" s="3"/>
      <c r="H7" s="32"/>
    </row>
    <row r="8" spans="1:13" ht="12.75" customHeight="1" thickTop="1" x14ac:dyDescent="0.2">
      <c r="C8" s="3"/>
      <c r="D8" s="53"/>
      <c r="E8" s="32"/>
      <c r="G8" s="3"/>
      <c r="H8" s="32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9" t="s">
        <v>63</v>
      </c>
      <c r="B11" s="114" t="s">
        <v>49</v>
      </c>
      <c r="C11" s="99" t="s">
        <v>5</v>
      </c>
      <c r="D11" s="99" t="s">
        <v>67</v>
      </c>
      <c r="E11" s="99" t="s">
        <v>3</v>
      </c>
      <c r="F11" s="102" t="s">
        <v>144</v>
      </c>
      <c r="G11" s="100" t="s">
        <v>25</v>
      </c>
      <c r="H11" s="99" t="s">
        <v>26</v>
      </c>
      <c r="I11" s="99" t="s">
        <v>46</v>
      </c>
      <c r="J11" s="100" t="s">
        <v>66</v>
      </c>
      <c r="K11" s="101" t="s">
        <v>47</v>
      </c>
      <c r="L11" s="104" t="s">
        <v>64</v>
      </c>
      <c r="M11" s="103" t="s">
        <v>197</v>
      </c>
    </row>
    <row r="12" spans="1:13" ht="45.75" thickTop="1" x14ac:dyDescent="0.2">
      <c r="A12" s="488" t="s">
        <v>10</v>
      </c>
      <c r="B12" s="485" t="s">
        <v>12</v>
      </c>
      <c r="C12" s="159" t="s">
        <v>196</v>
      </c>
      <c r="D12" s="135" t="s">
        <v>146</v>
      </c>
      <c r="E12" s="136" t="s">
        <v>198</v>
      </c>
      <c r="F12" s="137" t="s">
        <v>28</v>
      </c>
      <c r="G12" s="138"/>
      <c r="H12" s="160"/>
      <c r="I12" s="138">
        <f>G12-H12</f>
        <v>0</v>
      </c>
      <c r="J12" s="138">
        <v>24</v>
      </c>
      <c r="K12" s="140">
        <f>H12+J12</f>
        <v>24</v>
      </c>
      <c r="L12" s="94">
        <v>3</v>
      </c>
      <c r="M12" s="141"/>
    </row>
    <row r="13" spans="1:13" ht="22.5" x14ac:dyDescent="0.2">
      <c r="A13" s="489"/>
      <c r="B13" s="486"/>
      <c r="C13" s="144" t="s">
        <v>201</v>
      </c>
      <c r="D13" s="107" t="s">
        <v>147</v>
      </c>
      <c r="E13" s="108" t="s">
        <v>202</v>
      </c>
      <c r="F13" s="109" t="s">
        <v>27</v>
      </c>
      <c r="G13" s="110"/>
      <c r="H13" s="111"/>
      <c r="I13" s="110"/>
      <c r="J13" s="110"/>
      <c r="K13" s="112"/>
      <c r="L13" s="94">
        <v>12</v>
      </c>
      <c r="M13" s="113"/>
    </row>
    <row r="14" spans="1:13" ht="45" x14ac:dyDescent="0.2">
      <c r="A14" s="489"/>
      <c r="B14" s="486"/>
      <c r="C14" s="143" t="s">
        <v>260</v>
      </c>
      <c r="D14" s="107" t="s">
        <v>258</v>
      </c>
      <c r="E14" s="108" t="s">
        <v>261</v>
      </c>
      <c r="F14" s="109" t="s">
        <v>29</v>
      </c>
      <c r="G14" s="110"/>
      <c r="H14" s="111"/>
      <c r="I14" s="110"/>
      <c r="J14" s="110"/>
      <c r="K14" s="112"/>
      <c r="L14" s="94">
        <v>50</v>
      </c>
      <c r="M14" s="113"/>
    </row>
    <row r="15" spans="1:13" ht="33.75" x14ac:dyDescent="0.2">
      <c r="A15" s="489"/>
      <c r="B15" s="486"/>
      <c r="C15" s="143" t="s">
        <v>199</v>
      </c>
      <c r="D15" s="107" t="s">
        <v>148</v>
      </c>
      <c r="E15" s="108" t="s">
        <v>200</v>
      </c>
      <c r="F15" s="109" t="s">
        <v>28</v>
      </c>
      <c r="G15" s="110"/>
      <c r="H15" s="111"/>
      <c r="I15" s="110"/>
      <c r="J15" s="110"/>
      <c r="K15" s="112"/>
      <c r="L15" s="94">
        <v>10</v>
      </c>
      <c r="M15" s="94"/>
    </row>
    <row r="16" spans="1:13" ht="33.75" x14ac:dyDescent="0.2">
      <c r="A16" s="489"/>
      <c r="B16" s="486"/>
      <c r="C16" s="144" t="s">
        <v>68</v>
      </c>
      <c r="D16" s="107" t="s">
        <v>75</v>
      </c>
      <c r="E16" s="108" t="s">
        <v>74</v>
      </c>
      <c r="F16" s="109" t="s">
        <v>28</v>
      </c>
      <c r="G16" s="110"/>
      <c r="H16" s="111"/>
      <c r="I16" s="110">
        <f t="shared" ref="I16:I24" si="0">G16-H16</f>
        <v>0</v>
      </c>
      <c r="J16" s="110">
        <v>24</v>
      </c>
      <c r="K16" s="112">
        <f>H16+J16</f>
        <v>24</v>
      </c>
      <c r="L16" s="94">
        <v>50</v>
      </c>
      <c r="M16" s="113"/>
    </row>
    <row r="17" spans="1:13" ht="33.75" x14ac:dyDescent="0.2">
      <c r="A17" s="489"/>
      <c r="B17" s="486"/>
      <c r="C17" s="145" t="s">
        <v>68</v>
      </c>
      <c r="D17" s="50" t="s">
        <v>70</v>
      </c>
      <c r="E17" s="52" t="s">
        <v>74</v>
      </c>
      <c r="F17" s="38" t="s">
        <v>28</v>
      </c>
      <c r="G17" s="40"/>
      <c r="H17" s="42"/>
      <c r="I17" s="40">
        <f t="shared" si="0"/>
        <v>0</v>
      </c>
      <c r="J17" s="40">
        <v>24</v>
      </c>
      <c r="K17" s="39">
        <f>H17+J17</f>
        <v>24</v>
      </c>
      <c r="L17" s="94">
        <v>80</v>
      </c>
      <c r="M17" s="91"/>
    </row>
    <row r="18" spans="1:13" ht="33.75" x14ac:dyDescent="0.2">
      <c r="A18" s="489"/>
      <c r="B18" s="486"/>
      <c r="C18" s="145" t="s">
        <v>69</v>
      </c>
      <c r="D18" s="50" t="s">
        <v>71</v>
      </c>
      <c r="E18" s="52" t="s">
        <v>76</v>
      </c>
      <c r="F18" s="38" t="s">
        <v>28</v>
      </c>
      <c r="G18" s="40">
        <v>360</v>
      </c>
      <c r="H18" s="40">
        <v>340</v>
      </c>
      <c r="I18" s="40">
        <f t="shared" si="0"/>
        <v>20</v>
      </c>
      <c r="J18" s="41">
        <v>36</v>
      </c>
      <c r="K18" s="39">
        <v>332</v>
      </c>
      <c r="L18" s="94">
        <v>24</v>
      </c>
      <c r="M18" s="91"/>
    </row>
    <row r="19" spans="1:13" ht="33.75" x14ac:dyDescent="0.2">
      <c r="A19" s="489"/>
      <c r="B19" s="486"/>
      <c r="C19" s="145" t="s">
        <v>69</v>
      </c>
      <c r="D19" s="50" t="s">
        <v>72</v>
      </c>
      <c r="E19" s="52" t="s">
        <v>76</v>
      </c>
      <c r="F19" s="38" t="s">
        <v>28</v>
      </c>
      <c r="G19" s="40">
        <v>360</v>
      </c>
      <c r="H19" s="40">
        <v>340</v>
      </c>
      <c r="I19" s="40">
        <f t="shared" si="0"/>
        <v>20</v>
      </c>
      <c r="J19" s="41">
        <v>36</v>
      </c>
      <c r="K19" s="39">
        <v>332</v>
      </c>
      <c r="L19" s="94">
        <v>10</v>
      </c>
      <c r="M19" s="91"/>
    </row>
    <row r="20" spans="1:13" ht="22.5" x14ac:dyDescent="0.2">
      <c r="A20" s="489"/>
      <c r="B20" s="486"/>
      <c r="C20" s="51" t="s">
        <v>73</v>
      </c>
      <c r="D20" s="50" t="s">
        <v>78</v>
      </c>
      <c r="E20" s="52" t="s">
        <v>77</v>
      </c>
      <c r="F20" s="38" t="s">
        <v>28</v>
      </c>
      <c r="G20" s="40">
        <v>6</v>
      </c>
      <c r="H20" s="40"/>
      <c r="I20" s="40">
        <f t="shared" si="0"/>
        <v>6</v>
      </c>
      <c r="J20" s="41">
        <v>5</v>
      </c>
      <c r="K20" s="39">
        <f>H20+J20</f>
        <v>5</v>
      </c>
      <c r="L20" s="94">
        <v>20</v>
      </c>
      <c r="M20" s="91"/>
    </row>
    <row r="21" spans="1:13" ht="22.5" x14ac:dyDescent="0.2">
      <c r="A21" s="489"/>
      <c r="B21" s="486"/>
      <c r="C21" s="51" t="s">
        <v>203</v>
      </c>
      <c r="D21" s="50" t="s">
        <v>205</v>
      </c>
      <c r="E21" s="52" t="s">
        <v>204</v>
      </c>
      <c r="F21" s="38" t="s">
        <v>28</v>
      </c>
      <c r="G21" s="40">
        <v>6</v>
      </c>
      <c r="H21" s="40"/>
      <c r="I21" s="40">
        <f t="shared" si="0"/>
        <v>6</v>
      </c>
      <c r="J21" s="41">
        <v>5</v>
      </c>
      <c r="K21" s="39">
        <f>H21+J21</f>
        <v>5</v>
      </c>
      <c r="L21" s="94">
        <v>10</v>
      </c>
      <c r="M21" s="91"/>
    </row>
    <row r="22" spans="1:13" ht="22.5" x14ac:dyDescent="0.2">
      <c r="A22" s="489"/>
      <c r="B22" s="486"/>
      <c r="C22" s="51" t="s">
        <v>206</v>
      </c>
      <c r="D22" s="50" t="s">
        <v>149</v>
      </c>
      <c r="E22" s="52" t="s">
        <v>207</v>
      </c>
      <c r="F22" s="38" t="s">
        <v>28</v>
      </c>
      <c r="G22" s="40">
        <v>6</v>
      </c>
      <c r="H22" s="40"/>
      <c r="I22" s="40">
        <f t="shared" si="0"/>
        <v>6</v>
      </c>
      <c r="J22" s="41">
        <v>5</v>
      </c>
      <c r="K22" s="39">
        <f>H22+J22</f>
        <v>5</v>
      </c>
      <c r="L22" s="94">
        <v>2</v>
      </c>
      <c r="M22" s="91"/>
    </row>
    <row r="23" spans="1:13" ht="22.5" x14ac:dyDescent="0.2">
      <c r="A23" s="489"/>
      <c r="B23" s="486"/>
      <c r="C23" s="51" t="s">
        <v>11</v>
      </c>
      <c r="D23" s="50" t="s">
        <v>259</v>
      </c>
      <c r="E23" s="52" t="s">
        <v>262</v>
      </c>
      <c r="F23" s="38" t="s">
        <v>28</v>
      </c>
      <c r="G23" s="40">
        <v>30</v>
      </c>
      <c r="H23" s="40">
        <v>30</v>
      </c>
      <c r="I23" s="40">
        <f>G23-H23</f>
        <v>0</v>
      </c>
      <c r="J23" s="41">
        <v>20</v>
      </c>
      <c r="K23" s="39">
        <f>H23+J23</f>
        <v>50</v>
      </c>
      <c r="L23" s="94">
        <v>2</v>
      </c>
      <c r="M23" s="84"/>
    </row>
    <row r="24" spans="1:13" ht="22.5" x14ac:dyDescent="0.2">
      <c r="A24" s="489"/>
      <c r="B24" s="486"/>
      <c r="C24" s="51" t="s">
        <v>79</v>
      </c>
      <c r="D24" s="50" t="s">
        <v>30</v>
      </c>
      <c r="E24" s="52" t="s">
        <v>80</v>
      </c>
      <c r="F24" s="38" t="s">
        <v>28</v>
      </c>
      <c r="G24" s="40">
        <v>30</v>
      </c>
      <c r="H24" s="40">
        <v>30</v>
      </c>
      <c r="I24" s="40">
        <f t="shared" si="0"/>
        <v>0</v>
      </c>
      <c r="J24" s="41">
        <v>20</v>
      </c>
      <c r="K24" s="39">
        <f>H24+J24</f>
        <v>50</v>
      </c>
      <c r="L24" s="94">
        <v>50</v>
      </c>
      <c r="M24" s="84"/>
    </row>
    <row r="25" spans="1:13" ht="22.5" x14ac:dyDescent="0.2">
      <c r="A25" s="489"/>
      <c r="B25" s="486"/>
      <c r="C25" s="51" t="s">
        <v>208</v>
      </c>
      <c r="D25" s="50" t="s">
        <v>150</v>
      </c>
      <c r="E25" s="52" t="s">
        <v>209</v>
      </c>
      <c r="F25" s="38" t="s">
        <v>27</v>
      </c>
      <c r="G25" s="40"/>
      <c r="H25" s="40"/>
      <c r="I25" s="40"/>
      <c r="J25" s="41"/>
      <c r="K25" s="39"/>
      <c r="L25" s="94">
        <v>10</v>
      </c>
      <c r="M25" s="84"/>
    </row>
    <row r="26" spans="1:13" ht="22.5" x14ac:dyDescent="0.2">
      <c r="A26" s="489"/>
      <c r="B26" s="486"/>
      <c r="C26" s="51" t="s">
        <v>81</v>
      </c>
      <c r="D26" s="50" t="s">
        <v>83</v>
      </c>
      <c r="E26" s="52" t="s">
        <v>82</v>
      </c>
      <c r="F26" s="38" t="s">
        <v>28</v>
      </c>
      <c r="G26" s="40">
        <v>30</v>
      </c>
      <c r="H26" s="40">
        <v>29</v>
      </c>
      <c r="I26" s="40">
        <f>G26-H26</f>
        <v>1</v>
      </c>
      <c r="J26" s="41">
        <v>20</v>
      </c>
      <c r="K26" s="39">
        <f>H26+J26</f>
        <v>49</v>
      </c>
      <c r="L26" s="94">
        <v>100</v>
      </c>
      <c r="M26" s="84"/>
    </row>
    <row r="27" spans="1:13" x14ac:dyDescent="0.2">
      <c r="A27" s="489"/>
      <c r="B27" s="486"/>
      <c r="C27" s="51" t="s">
        <v>210</v>
      </c>
      <c r="D27" s="50" t="s">
        <v>165</v>
      </c>
      <c r="E27" s="52" t="s">
        <v>211</v>
      </c>
      <c r="F27" s="38" t="s">
        <v>28</v>
      </c>
      <c r="G27" s="40">
        <v>30</v>
      </c>
      <c r="H27" s="40">
        <v>29</v>
      </c>
      <c r="I27" s="40">
        <f>G27-H27</f>
        <v>1</v>
      </c>
      <c r="J27" s="41">
        <v>20</v>
      </c>
      <c r="K27" s="39">
        <f>H27+J27</f>
        <v>49</v>
      </c>
      <c r="L27" s="94">
        <v>50</v>
      </c>
      <c r="M27" s="84"/>
    </row>
    <row r="28" spans="1:13" ht="22.5" x14ac:dyDescent="0.2">
      <c r="A28" s="489"/>
      <c r="B28" s="486"/>
      <c r="C28" s="51" t="s">
        <v>84</v>
      </c>
      <c r="D28" s="50" t="s">
        <v>86</v>
      </c>
      <c r="E28" s="52" t="s">
        <v>85</v>
      </c>
      <c r="F28" s="38" t="s">
        <v>28</v>
      </c>
      <c r="G28" s="40"/>
      <c r="H28" s="42"/>
      <c r="I28" s="40">
        <f>G28-H28</f>
        <v>0</v>
      </c>
      <c r="J28" s="40">
        <v>2</v>
      </c>
      <c r="K28" s="39">
        <f>H28+J28</f>
        <v>2</v>
      </c>
      <c r="L28" s="94">
        <v>20</v>
      </c>
      <c r="M28" s="84"/>
    </row>
    <row r="29" spans="1:13" ht="22.5" x14ac:dyDescent="0.2">
      <c r="A29" s="489"/>
      <c r="B29" s="486"/>
      <c r="C29" s="51" t="s">
        <v>212</v>
      </c>
      <c r="D29" s="50" t="s">
        <v>213</v>
      </c>
      <c r="E29" s="52" t="s">
        <v>214</v>
      </c>
      <c r="F29" s="38" t="s">
        <v>28</v>
      </c>
      <c r="G29" s="40"/>
      <c r="H29" s="42"/>
      <c r="I29" s="40">
        <f>G29-H29</f>
        <v>0</v>
      </c>
      <c r="J29" s="40">
        <v>2</v>
      </c>
      <c r="K29" s="39">
        <f>H29+J29</f>
        <v>2</v>
      </c>
      <c r="L29" s="94">
        <v>10</v>
      </c>
      <c r="M29" s="84"/>
    </row>
    <row r="30" spans="1:13" ht="22.5" x14ac:dyDescent="0.2">
      <c r="A30" s="489"/>
      <c r="B30" s="486"/>
      <c r="C30" s="51" t="s">
        <v>215</v>
      </c>
      <c r="D30" s="50" t="s">
        <v>151</v>
      </c>
      <c r="E30" s="52" t="s">
        <v>216</v>
      </c>
      <c r="F30" s="38" t="s">
        <v>28</v>
      </c>
      <c r="G30" s="40"/>
      <c r="H30" s="42"/>
      <c r="I30" s="40"/>
      <c r="J30" s="40"/>
      <c r="K30" s="39"/>
      <c r="L30" s="94">
        <v>2</v>
      </c>
      <c r="M30" s="84"/>
    </row>
    <row r="31" spans="1:13" x14ac:dyDescent="0.2">
      <c r="A31" s="489"/>
      <c r="B31" s="486"/>
      <c r="C31" s="51" t="s">
        <v>217</v>
      </c>
      <c r="D31" s="50" t="s">
        <v>166</v>
      </c>
      <c r="E31" s="52" t="s">
        <v>218</v>
      </c>
      <c r="F31" s="38" t="s">
        <v>28</v>
      </c>
      <c r="G31" s="40"/>
      <c r="H31" s="42"/>
      <c r="I31" s="40"/>
      <c r="J31" s="40"/>
      <c r="K31" s="39"/>
      <c r="L31" s="94">
        <v>15</v>
      </c>
      <c r="M31" s="84"/>
    </row>
    <row r="32" spans="1:13" ht="22.5" x14ac:dyDescent="0.2">
      <c r="A32" s="489"/>
      <c r="B32" s="486"/>
      <c r="C32" s="51" t="s">
        <v>177</v>
      </c>
      <c r="D32" s="50" t="s">
        <v>176</v>
      </c>
      <c r="E32" s="52" t="s">
        <v>178</v>
      </c>
      <c r="F32" s="38" t="s">
        <v>28</v>
      </c>
      <c r="G32" s="40">
        <v>100</v>
      </c>
      <c r="H32" s="40">
        <v>100</v>
      </c>
      <c r="I32" s="40">
        <f t="shared" ref="I32:I37" si="1">G32-H32</f>
        <v>0</v>
      </c>
      <c r="J32" s="41"/>
      <c r="K32" s="39">
        <f t="shared" ref="K32:K37" si="2">H32+J32</f>
        <v>100</v>
      </c>
      <c r="L32" s="94">
        <v>15</v>
      </c>
      <c r="M32" s="84"/>
    </row>
    <row r="33" spans="1:13" ht="33.75" x14ac:dyDescent="0.2">
      <c r="A33" s="489"/>
      <c r="B33" s="486"/>
      <c r="C33" s="51" t="s">
        <v>94</v>
      </c>
      <c r="D33" s="50" t="s">
        <v>31</v>
      </c>
      <c r="E33" s="52" t="s">
        <v>93</v>
      </c>
      <c r="F33" s="38" t="s">
        <v>27</v>
      </c>
      <c r="G33" s="40">
        <v>5</v>
      </c>
      <c r="H33" s="40">
        <v>5</v>
      </c>
      <c r="I33" s="40">
        <f t="shared" si="1"/>
        <v>0</v>
      </c>
      <c r="J33" s="41"/>
      <c r="K33" s="39">
        <f t="shared" si="2"/>
        <v>5</v>
      </c>
      <c r="L33" s="94">
        <v>10</v>
      </c>
      <c r="M33" s="84"/>
    </row>
    <row r="34" spans="1:13" ht="22.5" x14ac:dyDescent="0.2">
      <c r="A34" s="489"/>
      <c r="B34" s="486"/>
      <c r="C34" s="51" t="s">
        <v>96</v>
      </c>
      <c r="D34" s="50" t="s">
        <v>48</v>
      </c>
      <c r="E34" s="52" t="s">
        <v>95</v>
      </c>
      <c r="F34" s="38" t="s">
        <v>27</v>
      </c>
      <c r="G34" s="40">
        <v>10</v>
      </c>
      <c r="H34" s="40">
        <v>10</v>
      </c>
      <c r="I34" s="40">
        <f t="shared" si="1"/>
        <v>0</v>
      </c>
      <c r="J34" s="41">
        <v>2</v>
      </c>
      <c r="K34" s="39">
        <f t="shared" si="2"/>
        <v>12</v>
      </c>
      <c r="L34" s="94">
        <v>30</v>
      </c>
      <c r="M34" s="84"/>
    </row>
    <row r="35" spans="1:13" ht="33.75" x14ac:dyDescent="0.2">
      <c r="A35" s="489"/>
      <c r="B35" s="486"/>
      <c r="C35" s="51" t="s">
        <v>98</v>
      </c>
      <c r="D35" s="50" t="s">
        <v>32</v>
      </c>
      <c r="E35" s="52" t="s">
        <v>97</v>
      </c>
      <c r="F35" s="38" t="s">
        <v>27</v>
      </c>
      <c r="G35" s="40">
        <v>1</v>
      </c>
      <c r="H35" s="40">
        <v>1</v>
      </c>
      <c r="I35" s="40">
        <f t="shared" si="1"/>
        <v>0</v>
      </c>
      <c r="J35" s="41"/>
      <c r="K35" s="39">
        <f t="shared" si="2"/>
        <v>1</v>
      </c>
      <c r="L35" s="94">
        <v>10</v>
      </c>
      <c r="M35" s="84"/>
    </row>
    <row r="36" spans="1:13" ht="33.75" x14ac:dyDescent="0.2">
      <c r="A36" s="489"/>
      <c r="B36" s="486"/>
      <c r="C36" s="51" t="s">
        <v>100</v>
      </c>
      <c r="D36" s="50" t="s">
        <v>33</v>
      </c>
      <c r="E36" s="52" t="s">
        <v>99</v>
      </c>
      <c r="F36" s="38" t="s">
        <v>27</v>
      </c>
      <c r="G36" s="40">
        <v>2</v>
      </c>
      <c r="H36" s="40">
        <v>2</v>
      </c>
      <c r="I36" s="40">
        <f t="shared" si="1"/>
        <v>0</v>
      </c>
      <c r="J36" s="41">
        <v>2</v>
      </c>
      <c r="K36" s="39">
        <f t="shared" si="2"/>
        <v>4</v>
      </c>
      <c r="L36" s="94">
        <v>20</v>
      </c>
      <c r="M36" s="84"/>
    </row>
    <row r="37" spans="1:13" ht="33.75" x14ac:dyDescent="0.2">
      <c r="A37" s="489"/>
      <c r="B37" s="486"/>
      <c r="C37" s="51" t="s">
        <v>101</v>
      </c>
      <c r="D37" s="50" t="s">
        <v>103</v>
      </c>
      <c r="E37" s="52" t="s">
        <v>102</v>
      </c>
      <c r="F37" s="38" t="s">
        <v>29</v>
      </c>
      <c r="G37" s="40">
        <v>50</v>
      </c>
      <c r="H37" s="40">
        <v>47</v>
      </c>
      <c r="I37" s="40">
        <f t="shared" si="1"/>
        <v>3</v>
      </c>
      <c r="J37" s="41"/>
      <c r="K37" s="39">
        <f t="shared" si="2"/>
        <v>47</v>
      </c>
      <c r="L37" s="94">
        <v>30</v>
      </c>
      <c r="M37" s="84"/>
    </row>
    <row r="38" spans="1:13" x14ac:dyDescent="0.2">
      <c r="A38" s="489"/>
      <c r="B38" s="486"/>
      <c r="C38" s="51" t="s">
        <v>257</v>
      </c>
      <c r="D38" s="50" t="s">
        <v>167</v>
      </c>
      <c r="E38" s="52" t="s">
        <v>221</v>
      </c>
      <c r="F38" s="38" t="s">
        <v>29</v>
      </c>
      <c r="G38" s="40"/>
      <c r="H38" s="40"/>
      <c r="I38" s="40"/>
      <c r="J38" s="41"/>
      <c r="K38" s="39"/>
      <c r="L38" s="94">
        <v>20</v>
      </c>
      <c r="M38" s="84"/>
    </row>
    <row r="39" spans="1:13" ht="45" x14ac:dyDescent="0.2">
      <c r="A39" s="489"/>
      <c r="B39" s="486"/>
      <c r="C39" s="51" t="s">
        <v>106</v>
      </c>
      <c r="D39" s="50" t="s">
        <v>35</v>
      </c>
      <c r="E39" s="52" t="s">
        <v>107</v>
      </c>
      <c r="F39" s="38" t="s">
        <v>28</v>
      </c>
      <c r="G39" s="40">
        <v>15</v>
      </c>
      <c r="H39" s="40">
        <v>10</v>
      </c>
      <c r="I39" s="40">
        <f>G39-H39</f>
        <v>5</v>
      </c>
      <c r="J39" s="41">
        <v>5</v>
      </c>
      <c r="K39" s="39">
        <f>H39+J39</f>
        <v>15</v>
      </c>
      <c r="L39" s="94">
        <v>60</v>
      </c>
      <c r="M39" s="84"/>
    </row>
    <row r="40" spans="1:13" ht="22.5" x14ac:dyDescent="0.2">
      <c r="A40" s="489"/>
      <c r="B40" s="486"/>
      <c r="C40" s="51" t="s">
        <v>108</v>
      </c>
      <c r="D40" s="50" t="s">
        <v>36</v>
      </c>
      <c r="E40" s="52" t="s">
        <v>109</v>
      </c>
      <c r="F40" s="38" t="s">
        <v>28</v>
      </c>
      <c r="G40" s="40">
        <v>10</v>
      </c>
      <c r="H40" s="40">
        <v>10</v>
      </c>
      <c r="I40" s="40">
        <f>G40-H40</f>
        <v>0</v>
      </c>
      <c r="J40" s="41">
        <v>10</v>
      </c>
      <c r="K40" s="39">
        <f>H40+J40</f>
        <v>20</v>
      </c>
      <c r="L40" s="94">
        <v>20</v>
      </c>
      <c r="M40" s="84"/>
    </row>
    <row r="41" spans="1:13" ht="24" x14ac:dyDescent="0.2">
      <c r="A41" s="489"/>
      <c r="B41" s="486"/>
      <c r="C41" s="51" t="s">
        <v>222</v>
      </c>
      <c r="D41" s="118" t="s">
        <v>153</v>
      </c>
      <c r="E41" s="52" t="s">
        <v>223</v>
      </c>
      <c r="F41" s="38" t="s">
        <v>28</v>
      </c>
      <c r="G41" s="40"/>
      <c r="H41" s="40"/>
      <c r="I41" s="40"/>
      <c r="J41" s="41"/>
      <c r="K41" s="39"/>
      <c r="L41" s="94">
        <v>4</v>
      </c>
      <c r="M41" s="84"/>
    </row>
    <row r="42" spans="1:13" ht="45" x14ac:dyDescent="0.2">
      <c r="A42" s="489"/>
      <c r="B42" s="486"/>
      <c r="C42" s="51" t="s">
        <v>224</v>
      </c>
      <c r="D42" s="118" t="s">
        <v>154</v>
      </c>
      <c r="E42" s="52" t="s">
        <v>225</v>
      </c>
      <c r="F42" s="38" t="s">
        <v>28</v>
      </c>
      <c r="G42" s="40"/>
      <c r="H42" s="40"/>
      <c r="I42" s="40"/>
      <c r="J42" s="41"/>
      <c r="K42" s="39"/>
      <c r="L42" s="94">
        <v>15</v>
      </c>
      <c r="M42" s="84"/>
    </row>
    <row r="43" spans="1:13" ht="56.25" x14ac:dyDescent="0.2">
      <c r="A43" s="489"/>
      <c r="B43" s="486"/>
      <c r="C43" s="51" t="s">
        <v>226</v>
      </c>
      <c r="D43" s="118" t="s">
        <v>228</v>
      </c>
      <c r="E43" s="52" t="s">
        <v>227</v>
      </c>
      <c r="F43" s="38" t="s">
        <v>28</v>
      </c>
      <c r="G43" s="40"/>
      <c r="H43" s="40"/>
      <c r="I43" s="40"/>
      <c r="J43" s="41"/>
      <c r="K43" s="39"/>
      <c r="L43" s="94">
        <v>15</v>
      </c>
      <c r="M43" s="84"/>
    </row>
    <row r="44" spans="1:13" x14ac:dyDescent="0.2">
      <c r="A44" s="489"/>
      <c r="B44" s="486"/>
      <c r="C44" s="51" t="s">
        <v>11</v>
      </c>
      <c r="D44" s="50" t="s">
        <v>170</v>
      </c>
      <c r="E44" s="52" t="s">
        <v>170</v>
      </c>
      <c r="F44" s="38" t="s">
        <v>28</v>
      </c>
      <c r="G44" s="40"/>
      <c r="H44" s="121"/>
      <c r="I44" s="40">
        <f t="shared" ref="I44:I49" si="3">G44-H44</f>
        <v>0</v>
      </c>
      <c r="J44" s="40">
        <v>5</v>
      </c>
      <c r="K44" s="39">
        <v>1</v>
      </c>
      <c r="L44" s="93">
        <v>12</v>
      </c>
      <c r="M44" s="84"/>
    </row>
    <row r="45" spans="1:13" ht="67.5" x14ac:dyDescent="0.2">
      <c r="A45" s="489"/>
      <c r="B45" s="486"/>
      <c r="C45" s="51" t="s">
        <v>110</v>
      </c>
      <c r="D45" s="50" t="s">
        <v>111</v>
      </c>
      <c r="E45" s="52" t="s">
        <v>113</v>
      </c>
      <c r="F45" s="38" t="s">
        <v>29</v>
      </c>
      <c r="G45" s="40"/>
      <c r="H45" s="42"/>
      <c r="I45" s="40">
        <f t="shared" si="3"/>
        <v>0</v>
      </c>
      <c r="J45" s="40">
        <v>2</v>
      </c>
      <c r="K45" s="39">
        <f>H45+J45</f>
        <v>2</v>
      </c>
      <c r="L45" s="93">
        <v>10</v>
      </c>
      <c r="M45" s="84"/>
    </row>
    <row r="46" spans="1:13" ht="68.25" thickBot="1" x14ac:dyDescent="0.25">
      <c r="A46" s="490"/>
      <c r="B46" s="487"/>
      <c r="C46" s="115" t="s">
        <v>114</v>
      </c>
      <c r="D46" s="127" t="s">
        <v>112</v>
      </c>
      <c r="E46" s="116" t="s">
        <v>118</v>
      </c>
      <c r="F46" s="128" t="s">
        <v>29</v>
      </c>
      <c r="G46" s="129"/>
      <c r="H46" s="130"/>
      <c r="I46" s="129">
        <f t="shared" si="3"/>
        <v>0</v>
      </c>
      <c r="J46" s="129">
        <v>2</v>
      </c>
      <c r="K46" s="131">
        <f>H46+J46</f>
        <v>2</v>
      </c>
      <c r="L46" s="132">
        <v>15</v>
      </c>
      <c r="M46" s="133"/>
    </row>
    <row r="47" spans="1:13" ht="68.25" thickTop="1" x14ac:dyDescent="0.2">
      <c r="A47" s="492" t="s">
        <v>10</v>
      </c>
      <c r="B47" s="485" t="s">
        <v>12</v>
      </c>
      <c r="C47" s="134" t="s">
        <v>115</v>
      </c>
      <c r="D47" s="135" t="s">
        <v>116</v>
      </c>
      <c r="E47" s="136" t="s">
        <v>117</v>
      </c>
      <c r="F47" s="137" t="s">
        <v>29</v>
      </c>
      <c r="G47" s="138">
        <v>20</v>
      </c>
      <c r="H47" s="138">
        <v>10</v>
      </c>
      <c r="I47" s="138">
        <f t="shared" si="3"/>
        <v>10</v>
      </c>
      <c r="J47" s="139">
        <v>2</v>
      </c>
      <c r="K47" s="140">
        <f>H47+J47</f>
        <v>12</v>
      </c>
      <c r="L47" s="141">
        <v>30</v>
      </c>
      <c r="M47" s="142"/>
    </row>
    <row r="48" spans="1:13" ht="22.5" x14ac:dyDescent="0.2">
      <c r="A48" s="493"/>
      <c r="B48" s="486"/>
      <c r="C48" s="51" t="s">
        <v>119</v>
      </c>
      <c r="D48" s="50" t="s">
        <v>121</v>
      </c>
      <c r="E48" s="52" t="s">
        <v>120</v>
      </c>
      <c r="F48" s="38" t="s">
        <v>37</v>
      </c>
      <c r="G48" s="40">
        <v>30</v>
      </c>
      <c r="H48" s="40">
        <v>13</v>
      </c>
      <c r="I48" s="40">
        <f t="shared" si="3"/>
        <v>17</v>
      </c>
      <c r="J48" s="41">
        <v>10</v>
      </c>
      <c r="K48" s="39">
        <f>H48+J48</f>
        <v>23</v>
      </c>
      <c r="L48" s="94">
        <v>400</v>
      </c>
      <c r="M48" s="84"/>
    </row>
    <row r="49" spans="1:13" ht="22.5" x14ac:dyDescent="0.2">
      <c r="A49" s="493"/>
      <c r="B49" s="486"/>
      <c r="C49" s="51" t="s">
        <v>124</v>
      </c>
      <c r="D49" s="50" t="s">
        <v>123</v>
      </c>
      <c r="E49" s="52" t="s">
        <v>122</v>
      </c>
      <c r="F49" s="38" t="s">
        <v>37</v>
      </c>
      <c r="G49" s="40">
        <v>15</v>
      </c>
      <c r="H49" s="40">
        <v>8</v>
      </c>
      <c r="I49" s="40">
        <f t="shared" si="3"/>
        <v>7</v>
      </c>
      <c r="J49" s="41">
        <v>5</v>
      </c>
      <c r="K49" s="39">
        <f>H49+J49</f>
        <v>13</v>
      </c>
      <c r="L49" s="94">
        <v>200</v>
      </c>
      <c r="M49" s="84"/>
    </row>
    <row r="50" spans="1:13" ht="33.75" x14ac:dyDescent="0.2">
      <c r="A50" s="493"/>
      <c r="B50" s="486"/>
      <c r="C50" s="51" t="s">
        <v>339</v>
      </c>
      <c r="D50" s="50" t="s">
        <v>340</v>
      </c>
      <c r="E50" s="52" t="s">
        <v>341</v>
      </c>
      <c r="F50" s="38" t="s">
        <v>342</v>
      </c>
      <c r="G50" s="40"/>
      <c r="H50" s="40"/>
      <c r="I50" s="40"/>
      <c r="J50" s="41"/>
      <c r="K50" s="39"/>
      <c r="L50" s="85">
        <v>10</v>
      </c>
      <c r="M50" s="248"/>
    </row>
    <row r="51" spans="1:13" ht="22.5" x14ac:dyDescent="0.2">
      <c r="A51" s="493"/>
      <c r="B51" s="486"/>
      <c r="C51" s="51" t="s">
        <v>130</v>
      </c>
      <c r="D51" s="50" t="s">
        <v>38</v>
      </c>
      <c r="E51" s="52" t="s">
        <v>131</v>
      </c>
      <c r="F51" s="38" t="s">
        <v>39</v>
      </c>
      <c r="G51" s="40">
        <v>5</v>
      </c>
      <c r="H51" s="40">
        <v>3</v>
      </c>
      <c r="I51" s="40">
        <f>G51-H51</f>
        <v>2</v>
      </c>
      <c r="J51" s="41">
        <v>2</v>
      </c>
      <c r="K51" s="39">
        <f>H51+J51</f>
        <v>5</v>
      </c>
      <c r="L51" s="94">
        <v>15</v>
      </c>
      <c r="M51" s="84"/>
    </row>
    <row r="52" spans="1:13" ht="45" x14ac:dyDescent="0.2">
      <c r="A52" s="493"/>
      <c r="B52" s="486"/>
      <c r="C52" s="51" t="s">
        <v>235</v>
      </c>
      <c r="D52" s="118" t="s">
        <v>158</v>
      </c>
      <c r="E52" s="52" t="s">
        <v>236</v>
      </c>
      <c r="F52" s="38" t="s">
        <v>29</v>
      </c>
      <c r="G52" s="40"/>
      <c r="H52" s="40"/>
      <c r="I52" s="40"/>
      <c r="J52" s="41"/>
      <c r="K52" s="39"/>
      <c r="L52" s="94">
        <v>5</v>
      </c>
      <c r="M52" s="84"/>
    </row>
    <row r="53" spans="1:13" ht="33.75" x14ac:dyDescent="0.2">
      <c r="A53" s="493"/>
      <c r="B53" s="486"/>
      <c r="C53" s="51" t="s">
        <v>237</v>
      </c>
      <c r="D53" s="118" t="s">
        <v>239</v>
      </c>
      <c r="E53" s="52" t="s">
        <v>238</v>
      </c>
      <c r="F53" s="38" t="s">
        <v>29</v>
      </c>
      <c r="G53" s="40"/>
      <c r="H53" s="40"/>
      <c r="I53" s="40"/>
      <c r="J53" s="41"/>
      <c r="K53" s="39"/>
      <c r="L53" s="94">
        <v>2</v>
      </c>
      <c r="M53" s="84"/>
    </row>
    <row r="54" spans="1:13" ht="45" x14ac:dyDescent="0.2">
      <c r="A54" s="493"/>
      <c r="B54" s="486"/>
      <c r="C54" s="51" t="s">
        <v>240</v>
      </c>
      <c r="D54" s="118" t="s">
        <v>159</v>
      </c>
      <c r="E54" s="52" t="s">
        <v>241</v>
      </c>
      <c r="F54" s="38" t="s">
        <v>28</v>
      </c>
      <c r="G54" s="40"/>
      <c r="H54" s="40"/>
      <c r="I54" s="40"/>
      <c r="J54" s="41"/>
      <c r="K54" s="39"/>
      <c r="L54" s="94">
        <v>10</v>
      </c>
      <c r="M54" s="84"/>
    </row>
    <row r="55" spans="1:13" ht="45" x14ac:dyDescent="0.2">
      <c r="A55" s="493"/>
      <c r="B55" s="486"/>
      <c r="C55" s="51" t="s">
        <v>242</v>
      </c>
      <c r="D55" s="118" t="s">
        <v>160</v>
      </c>
      <c r="E55" s="52" t="s">
        <v>243</v>
      </c>
      <c r="F55" s="38" t="s">
        <v>28</v>
      </c>
      <c r="G55" s="40"/>
      <c r="H55" s="40"/>
      <c r="I55" s="40"/>
      <c r="J55" s="41"/>
      <c r="K55" s="39"/>
      <c r="L55" s="94">
        <v>10</v>
      </c>
      <c r="M55" s="84"/>
    </row>
    <row r="56" spans="1:13" ht="45" x14ac:dyDescent="0.2">
      <c r="A56" s="493"/>
      <c r="B56" s="486"/>
      <c r="C56" s="51" t="s">
        <v>132</v>
      </c>
      <c r="D56" s="50" t="s">
        <v>40</v>
      </c>
      <c r="E56" s="52" t="s">
        <v>133</v>
      </c>
      <c r="F56" s="38" t="s">
        <v>28</v>
      </c>
      <c r="G56" s="40">
        <v>20</v>
      </c>
      <c r="H56" s="40">
        <v>20</v>
      </c>
      <c r="I56" s="40">
        <f>G56-H56</f>
        <v>0</v>
      </c>
      <c r="J56" s="41">
        <v>10</v>
      </c>
      <c r="K56" s="39">
        <f>H56+J56</f>
        <v>30</v>
      </c>
      <c r="L56" s="94">
        <v>30</v>
      </c>
      <c r="M56" s="84"/>
    </row>
    <row r="57" spans="1:13" ht="36" x14ac:dyDescent="0.2">
      <c r="A57" s="493"/>
      <c r="B57" s="486"/>
      <c r="C57" s="51" t="s">
        <v>244</v>
      </c>
      <c r="D57" s="118" t="s">
        <v>246</v>
      </c>
      <c r="E57" s="52" t="s">
        <v>245</v>
      </c>
      <c r="F57" s="38" t="s">
        <v>27</v>
      </c>
      <c r="G57" s="40"/>
      <c r="H57" s="40"/>
      <c r="I57" s="40"/>
      <c r="J57" s="41"/>
      <c r="K57" s="39"/>
      <c r="L57" s="94">
        <v>1</v>
      </c>
      <c r="M57" s="84"/>
    </row>
    <row r="58" spans="1:13" ht="22.5" x14ac:dyDescent="0.2">
      <c r="A58" s="493"/>
      <c r="B58" s="486"/>
      <c r="C58" s="51" t="s">
        <v>247</v>
      </c>
      <c r="D58" s="118" t="s">
        <v>249</v>
      </c>
      <c r="E58" s="52" t="s">
        <v>248</v>
      </c>
      <c r="F58" s="38" t="s">
        <v>27</v>
      </c>
      <c r="G58" s="40"/>
      <c r="H58" s="40"/>
      <c r="I58" s="40"/>
      <c r="J58" s="41"/>
      <c r="K58" s="39"/>
      <c r="L58" s="94">
        <v>1</v>
      </c>
      <c r="M58" s="84"/>
    </row>
    <row r="59" spans="1:13" ht="22.5" x14ac:dyDescent="0.2">
      <c r="A59" s="493"/>
      <c r="B59" s="486"/>
      <c r="C59" s="55" t="s">
        <v>11</v>
      </c>
      <c r="D59" s="56" t="s">
        <v>139</v>
      </c>
      <c r="E59" s="57" t="s">
        <v>138</v>
      </c>
      <c r="F59" s="58" t="s">
        <v>28</v>
      </c>
      <c r="G59" s="64"/>
      <c r="H59" s="64"/>
      <c r="I59" s="59">
        <f>G59-H59</f>
        <v>0</v>
      </c>
      <c r="J59" s="65"/>
      <c r="K59" s="89">
        <f>H59+J59</f>
        <v>0</v>
      </c>
      <c r="L59" s="85">
        <v>200</v>
      </c>
      <c r="M59" s="83"/>
    </row>
    <row r="60" spans="1:13" ht="22.5" x14ac:dyDescent="0.2">
      <c r="A60" s="493"/>
      <c r="B60" s="486"/>
      <c r="C60" s="55" t="s">
        <v>250</v>
      </c>
      <c r="D60" s="56" t="s">
        <v>169</v>
      </c>
      <c r="E60" s="57" t="s">
        <v>251</v>
      </c>
      <c r="F60" s="58" t="s">
        <v>163</v>
      </c>
      <c r="G60" s="64"/>
      <c r="H60" s="64"/>
      <c r="I60" s="59"/>
      <c r="J60" s="65"/>
      <c r="K60" s="89"/>
      <c r="L60" s="85">
        <v>2</v>
      </c>
      <c r="M60" s="83"/>
    </row>
    <row r="61" spans="1:13" x14ac:dyDescent="0.2">
      <c r="A61" s="493"/>
      <c r="B61" s="486"/>
      <c r="C61" s="55" t="s">
        <v>143</v>
      </c>
      <c r="D61" s="68" t="s">
        <v>425</v>
      </c>
      <c r="E61" s="69" t="s">
        <v>252</v>
      </c>
      <c r="F61" s="70" t="s">
        <v>28</v>
      </c>
      <c r="G61" s="71">
        <v>0</v>
      </c>
      <c r="H61" s="71">
        <v>0</v>
      </c>
      <c r="I61" s="71">
        <v>0</v>
      </c>
      <c r="J61" s="72"/>
      <c r="K61" s="90">
        <f>H61+J61</f>
        <v>0</v>
      </c>
      <c r="L61" s="95">
        <v>6</v>
      </c>
      <c r="M61" s="92"/>
    </row>
    <row r="62" spans="1:13" ht="22.5" x14ac:dyDescent="0.2">
      <c r="A62" s="493"/>
      <c r="B62" s="486"/>
      <c r="C62" s="55" t="s">
        <v>143</v>
      </c>
      <c r="D62" s="289" t="s">
        <v>426</v>
      </c>
      <c r="E62" s="57" t="s">
        <v>252</v>
      </c>
      <c r="F62" s="58" t="s">
        <v>28</v>
      </c>
      <c r="G62" s="59"/>
      <c r="H62" s="59"/>
      <c r="I62" s="59"/>
      <c r="J62" s="60"/>
      <c r="K62" s="89"/>
      <c r="L62" s="85">
        <v>8</v>
      </c>
      <c r="M62" s="83"/>
    </row>
    <row r="63" spans="1:13" ht="24.75" thickBot="1" x14ac:dyDescent="0.25">
      <c r="A63" s="493"/>
      <c r="B63" s="487"/>
      <c r="C63" s="146" t="s">
        <v>143</v>
      </c>
      <c r="D63" s="147" t="s">
        <v>427</v>
      </c>
      <c r="E63" s="148" t="s">
        <v>252</v>
      </c>
      <c r="F63" s="149" t="s">
        <v>28</v>
      </c>
      <c r="G63" s="150"/>
      <c r="H63" s="150"/>
      <c r="I63" s="150"/>
      <c r="J63" s="151"/>
      <c r="K63" s="152"/>
      <c r="L63" s="153">
        <v>4</v>
      </c>
      <c r="M63" s="154"/>
    </row>
    <row r="64" spans="1:13" ht="57" thickTop="1" x14ac:dyDescent="0.2">
      <c r="A64" s="493"/>
      <c r="B64" s="485" t="s">
        <v>145</v>
      </c>
      <c r="C64" s="134" t="s">
        <v>253</v>
      </c>
      <c r="D64" s="135" t="s">
        <v>161</v>
      </c>
      <c r="E64" s="136" t="s">
        <v>254</v>
      </c>
      <c r="F64" s="137" t="s">
        <v>28</v>
      </c>
      <c r="G64" s="249">
        <v>20</v>
      </c>
      <c r="H64" s="249">
        <v>20</v>
      </c>
      <c r="I64" s="138">
        <f>G64-H64</f>
        <v>0</v>
      </c>
      <c r="J64" s="250"/>
      <c r="K64" s="140">
        <f>H64+J64</f>
        <v>20</v>
      </c>
      <c r="L64" s="141">
        <v>100</v>
      </c>
      <c r="M64" s="142"/>
    </row>
    <row r="65" spans="1:25" ht="57" thickBot="1" x14ac:dyDescent="0.25">
      <c r="A65" s="493"/>
      <c r="B65" s="486"/>
      <c r="C65" s="115" t="s">
        <v>255</v>
      </c>
      <c r="D65" s="127" t="s">
        <v>42</v>
      </c>
      <c r="E65" s="116" t="s">
        <v>256</v>
      </c>
      <c r="F65" s="128" t="s">
        <v>28</v>
      </c>
      <c r="G65" s="302">
        <v>20</v>
      </c>
      <c r="H65" s="302">
        <v>20</v>
      </c>
      <c r="I65" s="129">
        <f>G65-H65</f>
        <v>0</v>
      </c>
      <c r="J65" s="303"/>
      <c r="K65" s="131">
        <f>H65+J65</f>
        <v>20</v>
      </c>
      <c r="L65" s="97">
        <v>80</v>
      </c>
      <c r="M65" s="133"/>
    </row>
    <row r="66" spans="1:25" ht="24" thickTop="1" thickBot="1" x14ac:dyDescent="0.25">
      <c r="A66" s="493"/>
      <c r="B66" s="301" t="s">
        <v>473</v>
      </c>
      <c r="C66" s="304" t="s">
        <v>525</v>
      </c>
      <c r="D66" s="305" t="s">
        <v>523</v>
      </c>
      <c r="E66" s="306" t="s">
        <v>524</v>
      </c>
      <c r="F66" s="307" t="s">
        <v>28</v>
      </c>
      <c r="G66" s="308">
        <v>20</v>
      </c>
      <c r="H66" s="308">
        <v>20</v>
      </c>
      <c r="I66" s="309">
        <f>G66-H66</f>
        <v>0</v>
      </c>
      <c r="J66" s="310"/>
      <c r="K66" s="311">
        <f>H66+J66</f>
        <v>20</v>
      </c>
      <c r="L66" s="312">
        <v>800</v>
      </c>
      <c r="M66" s="313"/>
    </row>
    <row r="67" spans="1:25" ht="46.5" thickTop="1" thickBot="1" x14ac:dyDescent="0.25">
      <c r="A67" s="494"/>
      <c r="B67" s="301" t="s">
        <v>473</v>
      </c>
      <c r="C67" s="304" t="s">
        <v>470</v>
      </c>
      <c r="D67" s="305" t="s">
        <v>471</v>
      </c>
      <c r="E67" s="306" t="s">
        <v>472</v>
      </c>
      <c r="F67" s="307" t="s">
        <v>28</v>
      </c>
      <c r="G67" s="308">
        <v>20</v>
      </c>
      <c r="H67" s="308">
        <v>20</v>
      </c>
      <c r="I67" s="309">
        <f>G67-H67</f>
        <v>0</v>
      </c>
      <c r="J67" s="310"/>
      <c r="K67" s="311">
        <f>H67+J67</f>
        <v>20</v>
      </c>
      <c r="L67" s="312">
        <v>800</v>
      </c>
      <c r="M67" s="313"/>
    </row>
    <row r="68" spans="1:25" ht="19.5" thickTop="1" thickBot="1" x14ac:dyDescent="0.25">
      <c r="A68" s="482" t="s">
        <v>0</v>
      </c>
      <c r="B68" s="483"/>
      <c r="C68" s="483"/>
      <c r="D68" s="483"/>
      <c r="E68" s="483"/>
      <c r="F68" s="484"/>
      <c r="G68" s="73">
        <f>SUM(G13:G61)</f>
        <v>1141</v>
      </c>
      <c r="H68" s="73"/>
      <c r="I68" s="73"/>
      <c r="J68" s="73"/>
      <c r="K68" s="73"/>
      <c r="L68" s="96">
        <f>SUM(L12:L67)</f>
        <v>3530</v>
      </c>
      <c r="M68" s="74"/>
    </row>
    <row r="69" spans="1:25" ht="15.75" thickTop="1" x14ac:dyDescent="0.2">
      <c r="F69"/>
      <c r="G69"/>
      <c r="H69"/>
      <c r="I69"/>
      <c r="J69"/>
      <c r="K69"/>
      <c r="L69" s="47"/>
      <c r="M69"/>
      <c r="N69" s="66"/>
    </row>
    <row r="70" spans="1:25" s="66" customFormat="1" ht="31.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46"/>
      <c r="M70" s="2"/>
    </row>
    <row r="71" spans="1:25" s="66" customFormat="1" ht="31.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46"/>
      <c r="M71" s="2"/>
    </row>
    <row r="72" spans="1:25" s="66" customForma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46"/>
      <c r="M72" s="2"/>
    </row>
    <row r="73" spans="1:25" s="66" customForma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46"/>
      <c r="M73" s="2"/>
    </row>
    <row r="74" spans="1:25" s="66" customForma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46"/>
      <c r="M74" s="2"/>
    </row>
    <row r="75" spans="1:25" s="66" customForma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46"/>
      <c r="M75" s="2"/>
      <c r="N75" s="2"/>
    </row>
    <row r="79" spans="1:25" ht="24" customHeight="1" x14ac:dyDescent="0.2">
      <c r="N79"/>
    </row>
    <row r="80" spans="1:25" x14ac:dyDescent="0.2">
      <c r="O80"/>
      <c r="P80"/>
      <c r="Q80"/>
      <c r="R80"/>
      <c r="S80"/>
      <c r="T80"/>
      <c r="U80"/>
      <c r="V80"/>
      <c r="W80"/>
      <c r="X80"/>
      <c r="Y80"/>
    </row>
  </sheetData>
  <mergeCells count="9">
    <mergeCell ref="A68:F68"/>
    <mergeCell ref="A1:B3"/>
    <mergeCell ref="B64:B65"/>
    <mergeCell ref="B12:B46"/>
    <mergeCell ref="A12:A46"/>
    <mergeCell ref="B47:B63"/>
    <mergeCell ref="D5:E5"/>
    <mergeCell ref="C1:L1"/>
    <mergeCell ref="A47:A67"/>
  </mergeCells>
  <printOptions horizontalCentered="1"/>
  <pageMargins left="0.70866141732283472" right="0.39370078740157483" top="0.31496062992125984" bottom="2.54" header="0.31496062992125984" footer="0.27559055118110237"/>
  <pageSetup paperSize="5" scale="60" orientation="portrait" cellComments="asDisplayed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zoomScaleNormal="100" workbookViewId="0">
      <selection activeCell="D5" sqref="D5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91"/>
    </row>
    <row r="2" spans="1:13" ht="12.75" customHeight="1" x14ac:dyDescent="0.2">
      <c r="A2" s="378"/>
      <c r="B2" s="378"/>
      <c r="C2" s="3"/>
      <c r="D2" s="3"/>
      <c r="E2" s="3"/>
      <c r="H2" s="3"/>
    </row>
    <row r="3" spans="1:13" ht="20.25" customHeight="1" x14ac:dyDescent="0.2">
      <c r="A3" s="378"/>
      <c r="B3" s="378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3" t="s">
        <v>348</v>
      </c>
      <c r="E5" s="48" t="s">
        <v>23</v>
      </c>
      <c r="F5" s="54">
        <v>2012</v>
      </c>
      <c r="H5" s="33">
        <v>2011</v>
      </c>
    </row>
    <row r="6" spans="1:13" customFormat="1" ht="12.75" customHeight="1" thickTop="1" x14ac:dyDescent="0.2"/>
    <row r="7" spans="1:13" ht="12.75" customHeight="1" x14ac:dyDescent="0.2">
      <c r="C7" s="3"/>
      <c r="D7" s="32"/>
      <c r="E7" s="32"/>
      <c r="G7" s="3"/>
      <c r="H7" s="32"/>
    </row>
    <row r="8" spans="1:13" ht="12.75" customHeight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391"/>
      <c r="D10" s="391"/>
      <c r="E10" s="391"/>
      <c r="F10" s="391"/>
      <c r="G10" s="391"/>
      <c r="H10" s="391"/>
      <c r="I10" s="391"/>
      <c r="J10" s="391"/>
      <c r="K10" s="391"/>
      <c r="L10" s="391"/>
      <c r="M10" s="391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75" t="s">
        <v>63</v>
      </c>
      <c r="B12" s="105" t="s">
        <v>49</v>
      </c>
      <c r="C12" s="99" t="s">
        <v>5</v>
      </c>
      <c r="D12" s="99" t="s">
        <v>67</v>
      </c>
      <c r="E12" s="99" t="s">
        <v>3</v>
      </c>
      <c r="F12" s="102" t="s">
        <v>144</v>
      </c>
      <c r="G12" s="100" t="s">
        <v>25</v>
      </c>
      <c r="H12" s="99" t="s">
        <v>26</v>
      </c>
      <c r="I12" s="99" t="s">
        <v>46</v>
      </c>
      <c r="J12" s="100" t="s">
        <v>66</v>
      </c>
      <c r="K12" s="101" t="s">
        <v>47</v>
      </c>
      <c r="L12" s="104" t="s">
        <v>64</v>
      </c>
      <c r="M12" s="103" t="s">
        <v>65</v>
      </c>
    </row>
    <row r="13" spans="1:13" ht="57" thickTop="1" x14ac:dyDescent="0.2">
      <c r="A13" s="486"/>
      <c r="B13" s="486"/>
      <c r="C13" s="76" t="s">
        <v>89</v>
      </c>
      <c r="D13" s="77" t="s">
        <v>88</v>
      </c>
      <c r="E13" s="78" t="s">
        <v>87</v>
      </c>
      <c r="F13" s="87" t="s">
        <v>28</v>
      </c>
      <c r="G13" s="79"/>
      <c r="H13" s="79">
        <v>-4</v>
      </c>
      <c r="I13" s="79">
        <f>G13-H13</f>
        <v>4</v>
      </c>
      <c r="J13" s="80">
        <v>2</v>
      </c>
      <c r="K13" s="81">
        <f>H13+J13</f>
        <v>-2</v>
      </c>
      <c r="L13" s="98">
        <v>6</v>
      </c>
      <c r="M13" s="82"/>
    </row>
    <row r="14" spans="1:13" x14ac:dyDescent="0.2">
      <c r="A14" s="486"/>
      <c r="B14" s="486"/>
      <c r="C14" s="76" t="s">
        <v>192</v>
      </c>
      <c r="D14" s="77" t="s">
        <v>189</v>
      </c>
      <c r="E14" s="78" t="s">
        <v>193</v>
      </c>
      <c r="F14" s="87" t="s">
        <v>28</v>
      </c>
      <c r="G14" s="79"/>
      <c r="H14" s="79">
        <v>-4</v>
      </c>
      <c r="I14" s="79">
        <f>G14-H14</f>
        <v>4</v>
      </c>
      <c r="J14" s="80">
        <v>2</v>
      </c>
      <c r="K14" s="81">
        <f>H14+J14</f>
        <v>-2</v>
      </c>
      <c r="L14" s="98">
        <v>1</v>
      </c>
      <c r="M14" s="82"/>
    </row>
    <row r="15" spans="1:13" ht="56.25" x14ac:dyDescent="0.2">
      <c r="A15" s="486"/>
      <c r="B15" s="486"/>
      <c r="C15" s="55" t="s">
        <v>90</v>
      </c>
      <c r="D15" s="56" t="s">
        <v>92</v>
      </c>
      <c r="E15" s="57" t="s">
        <v>91</v>
      </c>
      <c r="F15" s="88" t="s">
        <v>28</v>
      </c>
      <c r="G15" s="59">
        <v>1</v>
      </c>
      <c r="H15" s="59"/>
      <c r="I15" s="59">
        <f>G15-H15</f>
        <v>1</v>
      </c>
      <c r="J15" s="60"/>
      <c r="K15" s="62">
        <f>H15+J15</f>
        <v>0</v>
      </c>
      <c r="L15" s="85">
        <v>2</v>
      </c>
      <c r="M15" s="83"/>
    </row>
    <row r="16" spans="1:13" ht="45" x14ac:dyDescent="0.2">
      <c r="A16" s="486"/>
      <c r="B16" s="486"/>
      <c r="C16" s="55" t="s">
        <v>104</v>
      </c>
      <c r="D16" s="56" t="s">
        <v>34</v>
      </c>
      <c r="E16" s="57" t="s">
        <v>105</v>
      </c>
      <c r="F16" s="88" t="s">
        <v>28</v>
      </c>
      <c r="G16" s="59"/>
      <c r="H16" s="63"/>
      <c r="I16" s="59">
        <f>G16-H16</f>
        <v>0</v>
      </c>
      <c r="J16" s="59">
        <v>1</v>
      </c>
      <c r="K16" s="62">
        <f>H16+J16</f>
        <v>1</v>
      </c>
      <c r="L16" s="86">
        <v>1</v>
      </c>
      <c r="M16" s="83"/>
    </row>
    <row r="17" spans="1:32" ht="45" x14ac:dyDescent="0.2">
      <c r="A17" s="486"/>
      <c r="B17" s="486"/>
      <c r="C17" s="51" t="s">
        <v>219</v>
      </c>
      <c r="D17" s="50" t="s">
        <v>152</v>
      </c>
      <c r="E17" s="52" t="s">
        <v>220</v>
      </c>
      <c r="F17" s="38" t="s">
        <v>28</v>
      </c>
      <c r="G17" s="40"/>
      <c r="H17" s="40"/>
      <c r="I17" s="40"/>
      <c r="J17" s="41"/>
      <c r="K17" s="39"/>
      <c r="L17" s="94">
        <v>3</v>
      </c>
      <c r="M17" s="84"/>
    </row>
    <row r="18" spans="1:32" ht="67.5" x14ac:dyDescent="0.2">
      <c r="A18" s="486"/>
      <c r="B18" s="486"/>
      <c r="C18" s="51" t="s">
        <v>231</v>
      </c>
      <c r="D18" s="118" t="s">
        <v>155</v>
      </c>
      <c r="E18" s="52" t="s">
        <v>232</v>
      </c>
      <c r="F18" s="38" t="s">
        <v>28</v>
      </c>
      <c r="G18" s="40"/>
      <c r="H18" s="40"/>
      <c r="I18" s="40"/>
      <c r="J18" s="41"/>
      <c r="K18" s="39"/>
      <c r="L18" s="94">
        <v>6</v>
      </c>
      <c r="M18" s="84"/>
    </row>
    <row r="19" spans="1:32" ht="67.5" x14ac:dyDescent="0.2">
      <c r="A19" s="486"/>
      <c r="B19" s="486"/>
      <c r="C19" s="51" t="s">
        <v>229</v>
      </c>
      <c r="D19" s="118" t="s">
        <v>156</v>
      </c>
      <c r="E19" s="52" t="s">
        <v>230</v>
      </c>
      <c r="F19" s="38" t="s">
        <v>28</v>
      </c>
      <c r="G19" s="40"/>
      <c r="H19" s="40"/>
      <c r="I19" s="40"/>
      <c r="J19" s="41"/>
      <c r="K19" s="39"/>
      <c r="L19" s="94">
        <v>1</v>
      </c>
      <c r="M19" s="84"/>
    </row>
    <row r="20" spans="1:32" ht="56.25" x14ac:dyDescent="0.2">
      <c r="A20" s="486"/>
      <c r="B20" s="486"/>
      <c r="C20" s="51" t="s">
        <v>233</v>
      </c>
      <c r="D20" s="118" t="s">
        <v>157</v>
      </c>
      <c r="E20" s="52" t="s">
        <v>234</v>
      </c>
      <c r="F20" s="38" t="s">
        <v>28</v>
      </c>
      <c r="G20" s="40"/>
      <c r="H20" s="40"/>
      <c r="I20" s="40"/>
      <c r="J20" s="41"/>
      <c r="K20" s="39"/>
      <c r="L20" s="94">
        <v>1</v>
      </c>
      <c r="M20" s="84"/>
    </row>
    <row r="21" spans="1:32" ht="45" x14ac:dyDescent="0.2">
      <c r="A21" s="486"/>
      <c r="B21" s="486"/>
      <c r="C21" s="55" t="s">
        <v>135</v>
      </c>
      <c r="D21" s="56" t="s">
        <v>41</v>
      </c>
      <c r="E21" s="57" t="s">
        <v>134</v>
      </c>
      <c r="F21" s="88" t="s">
        <v>28</v>
      </c>
      <c r="G21" s="59">
        <v>3</v>
      </c>
      <c r="H21" s="59">
        <v>3</v>
      </c>
      <c r="I21" s="59">
        <f>G21-H21</f>
        <v>0</v>
      </c>
      <c r="J21" s="60"/>
      <c r="K21" s="62">
        <f>H21+J21</f>
        <v>3</v>
      </c>
      <c r="L21" s="85">
        <v>6</v>
      </c>
      <c r="M21" s="83"/>
    </row>
    <row r="22" spans="1:32" x14ac:dyDescent="0.2">
      <c r="A22" s="486"/>
      <c r="B22" s="486"/>
      <c r="C22" s="55" t="s">
        <v>190</v>
      </c>
      <c r="D22" s="56" t="s">
        <v>168</v>
      </c>
      <c r="E22" s="57" t="s">
        <v>191</v>
      </c>
      <c r="F22" s="88" t="s">
        <v>28</v>
      </c>
      <c r="G22" s="59"/>
      <c r="H22" s="59"/>
      <c r="I22" s="59"/>
      <c r="J22" s="60"/>
      <c r="K22" s="62"/>
      <c r="L22" s="85">
        <v>1</v>
      </c>
      <c r="M22" s="83"/>
    </row>
    <row r="23" spans="1:32" ht="56.25" x14ac:dyDescent="0.2">
      <c r="A23" s="486"/>
      <c r="B23" s="486"/>
      <c r="C23" s="55" t="s">
        <v>136</v>
      </c>
      <c r="D23" s="56" t="s">
        <v>43</v>
      </c>
      <c r="E23" s="57" t="s">
        <v>137</v>
      </c>
      <c r="F23" s="88" t="s">
        <v>28</v>
      </c>
      <c r="G23" s="64"/>
      <c r="H23" s="64">
        <v>-5</v>
      </c>
      <c r="I23" s="59">
        <f>G23-H23</f>
        <v>5</v>
      </c>
      <c r="J23" s="65">
        <v>3</v>
      </c>
      <c r="K23" s="61">
        <f>H23+J23</f>
        <v>-2</v>
      </c>
      <c r="L23" s="85">
        <v>5</v>
      </c>
      <c r="M23" s="83"/>
    </row>
    <row r="24" spans="1:32" ht="56.25" x14ac:dyDescent="0.2">
      <c r="A24" s="486"/>
      <c r="B24" s="486"/>
      <c r="C24" s="67" t="s">
        <v>194</v>
      </c>
      <c r="D24" s="68" t="s">
        <v>162</v>
      </c>
      <c r="E24" s="69" t="s">
        <v>195</v>
      </c>
      <c r="F24" s="119" t="s">
        <v>28</v>
      </c>
      <c r="G24" s="64"/>
      <c r="H24" s="64"/>
      <c r="I24" s="59"/>
      <c r="J24" s="65"/>
      <c r="K24" s="120"/>
      <c r="L24" s="95">
        <v>1</v>
      </c>
      <c r="M24" s="83"/>
    </row>
    <row r="25" spans="1:32" ht="45.75" customHeight="1" thickBot="1" x14ac:dyDescent="0.25">
      <c r="A25" s="487"/>
      <c r="B25" s="487"/>
      <c r="C25" s="115" t="s">
        <v>140</v>
      </c>
      <c r="D25" s="68" t="s">
        <v>141</v>
      </c>
      <c r="E25" s="116" t="s">
        <v>142</v>
      </c>
      <c r="F25" s="117" t="s">
        <v>28</v>
      </c>
      <c r="G25" s="40">
        <v>3</v>
      </c>
      <c r="H25" s="40">
        <v>3</v>
      </c>
      <c r="I25" s="40">
        <f>G25-H25</f>
        <v>0</v>
      </c>
      <c r="J25" s="41"/>
      <c r="K25" s="39">
        <f>H25+J25</f>
        <v>3</v>
      </c>
      <c r="L25" s="97">
        <v>6</v>
      </c>
      <c r="M25" s="84"/>
    </row>
    <row r="26" spans="1:32" ht="24.75" customHeight="1" thickTop="1" thickBot="1" x14ac:dyDescent="0.25">
      <c r="A26" s="482" t="s">
        <v>0</v>
      </c>
      <c r="B26" s="483"/>
      <c r="C26" s="483"/>
      <c r="D26" s="483"/>
      <c r="E26" s="483"/>
      <c r="F26" s="483"/>
      <c r="G26" s="73" t="e">
        <f>SUM(#REF!)</f>
        <v>#REF!</v>
      </c>
      <c r="H26" s="73"/>
      <c r="I26" s="73"/>
      <c r="J26" s="73"/>
      <c r="K26" s="73"/>
      <c r="L26" s="106">
        <f>SUM(L13:L25)</f>
        <v>40</v>
      </c>
      <c r="M26" s="74"/>
    </row>
    <row r="27" spans="1:32" ht="15.75" thickTop="1" x14ac:dyDescent="0.2">
      <c r="F27"/>
      <c r="G27"/>
      <c r="H27"/>
      <c r="I27"/>
      <c r="J27"/>
      <c r="K27"/>
      <c r="L27" s="4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</sheetData>
  <mergeCells count="6">
    <mergeCell ref="A26:F26"/>
    <mergeCell ref="C10:M10"/>
    <mergeCell ref="A1:B3"/>
    <mergeCell ref="C1:K1"/>
    <mergeCell ref="B13:B25"/>
    <mergeCell ref="A13:A25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zoomScaleNormal="100" workbookViewId="0">
      <selection activeCell="L16" sqref="L16"/>
    </sheetView>
  </sheetViews>
  <sheetFormatPr baseColWidth="10" defaultColWidth="7.5703125" defaultRowHeight="15" x14ac:dyDescent="0.2"/>
  <cols>
    <col min="1" max="1" width="7.5703125" style="176"/>
    <col min="2" max="2" width="24.42578125" style="176" customWidth="1"/>
    <col min="3" max="3" width="12.85546875" style="176" bestFit="1" customWidth="1"/>
    <col min="4" max="4" width="26.28515625" style="176" customWidth="1"/>
    <col min="5" max="5" width="28.7109375" style="176" customWidth="1"/>
    <col min="6" max="6" width="10.5703125" style="176" customWidth="1"/>
    <col min="7" max="7" width="13.7109375" style="176" hidden="1" customWidth="1"/>
    <col min="8" max="8" width="15.28515625" style="176" hidden="1" customWidth="1"/>
    <col min="9" max="9" width="8.85546875" style="176" hidden="1" customWidth="1"/>
    <col min="10" max="10" width="12.42578125" style="176" hidden="1" customWidth="1"/>
    <col min="11" max="11" width="7.28515625" style="176" hidden="1" customWidth="1"/>
    <col min="12" max="12" width="12.42578125" style="178" customWidth="1"/>
    <col min="13" max="13" width="15.42578125" style="176" customWidth="1"/>
    <col min="14" max="14" width="7.5703125" style="176"/>
    <col min="15" max="15" width="10" style="176" bestFit="1" customWidth="1"/>
    <col min="16" max="16384" width="7.5703125" style="176"/>
  </cols>
  <sheetData>
    <row r="1" spans="1:13" ht="33.75" customHeight="1" x14ac:dyDescent="0.2">
      <c r="A1" s="416"/>
      <c r="B1" s="416"/>
      <c r="C1" s="426" t="s">
        <v>22</v>
      </c>
      <c r="D1" s="426"/>
      <c r="E1" s="426"/>
      <c r="F1" s="426"/>
      <c r="G1" s="426"/>
      <c r="H1" s="426"/>
      <c r="I1" s="426"/>
      <c r="J1" s="426"/>
      <c r="K1" s="426"/>
      <c r="L1" s="426"/>
    </row>
    <row r="2" spans="1:13" ht="12.75" customHeight="1" x14ac:dyDescent="0.2">
      <c r="A2" s="416"/>
      <c r="B2" s="416"/>
      <c r="C2" s="177"/>
      <c r="D2" s="177"/>
      <c r="E2" s="177"/>
      <c r="H2" s="177"/>
    </row>
    <row r="3" spans="1:13" ht="20.25" customHeight="1" x14ac:dyDescent="0.2">
      <c r="A3" s="416"/>
      <c r="B3" s="416"/>
    </row>
    <row r="4" spans="1:13" ht="20.25" customHeight="1" x14ac:dyDescent="0.2">
      <c r="A4" s="175"/>
      <c r="B4" s="175"/>
    </row>
    <row r="5" spans="1:13" ht="12.75" customHeight="1" thickBot="1" x14ac:dyDescent="0.25">
      <c r="C5" s="177" t="s">
        <v>2</v>
      </c>
      <c r="D5" s="417" t="s">
        <v>263</v>
      </c>
      <c r="E5" s="417"/>
      <c r="G5" s="180"/>
      <c r="H5" s="181"/>
    </row>
    <row r="6" spans="1:13" ht="12.75" customHeight="1" thickTop="1" x14ac:dyDescent="0.2">
      <c r="C6" s="177"/>
      <c r="D6" s="181"/>
      <c r="E6" s="181"/>
      <c r="G6" s="177"/>
      <c r="H6" s="181"/>
    </row>
    <row r="7" spans="1:13" ht="12.75" customHeight="1" thickBot="1" x14ac:dyDescent="0.25">
      <c r="C7" s="177" t="s">
        <v>23</v>
      </c>
      <c r="D7" s="179">
        <v>2011</v>
      </c>
      <c r="E7" s="181"/>
      <c r="G7" s="177"/>
      <c r="H7" s="181"/>
    </row>
    <row r="8" spans="1:13" ht="12.75" customHeight="1" thickTop="1" x14ac:dyDescent="0.2">
      <c r="C8" s="177"/>
      <c r="D8" s="182"/>
      <c r="E8" s="181"/>
      <c r="G8" s="177"/>
      <c r="H8" s="181"/>
    </row>
    <row r="9" spans="1:13" ht="12.75" customHeight="1" x14ac:dyDescent="0.2">
      <c r="C9" s="177"/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2.75" customHeight="1" thickBot="1" x14ac:dyDescent="0.25">
      <c r="A10" s="177"/>
      <c r="C10" s="177"/>
      <c r="D10" s="177"/>
      <c r="E10" s="177"/>
      <c r="H10" s="177"/>
    </row>
    <row r="11" spans="1:13" s="180" customFormat="1" ht="36.75" customHeight="1" thickTop="1" thickBot="1" x14ac:dyDescent="0.25">
      <c r="A11" s="183" t="s">
        <v>63</v>
      </c>
      <c r="B11" s="184" t="s">
        <v>49</v>
      </c>
      <c r="C11" s="185" t="s">
        <v>5</v>
      </c>
      <c r="D11" s="185" t="s">
        <v>67</v>
      </c>
      <c r="E11" s="185" t="s">
        <v>3</v>
      </c>
      <c r="F11" s="186" t="s">
        <v>144</v>
      </c>
      <c r="G11" s="187" t="s">
        <v>25</v>
      </c>
      <c r="H11" s="185" t="s">
        <v>26</v>
      </c>
      <c r="I11" s="185" t="s">
        <v>46</v>
      </c>
      <c r="J11" s="187" t="s">
        <v>66</v>
      </c>
      <c r="K11" s="188" t="s">
        <v>47</v>
      </c>
      <c r="L11" s="189" t="s">
        <v>64</v>
      </c>
      <c r="M11" s="190" t="s">
        <v>197</v>
      </c>
    </row>
    <row r="12" spans="1:13" ht="24" thickTop="1" thickBot="1" x14ac:dyDescent="0.25">
      <c r="A12" s="297"/>
      <c r="B12" s="298"/>
      <c r="C12" s="290" t="s">
        <v>292</v>
      </c>
      <c r="D12" s="291" t="s">
        <v>428</v>
      </c>
      <c r="E12" s="291" t="s">
        <v>429</v>
      </c>
      <c r="F12" s="291" t="s">
        <v>28</v>
      </c>
      <c r="G12" s="291"/>
      <c r="H12" s="291"/>
      <c r="I12" s="291"/>
      <c r="J12" s="292"/>
      <c r="K12" s="291"/>
      <c r="L12" s="293">
        <v>5</v>
      </c>
      <c r="M12" s="294"/>
    </row>
    <row r="13" spans="1:13" ht="24" thickTop="1" thickBot="1" x14ac:dyDescent="0.25">
      <c r="A13" s="297"/>
      <c r="B13" s="298"/>
      <c r="C13" s="201" t="s">
        <v>430</v>
      </c>
      <c r="D13" s="203" t="s">
        <v>431</v>
      </c>
      <c r="E13" s="203" t="s">
        <v>432</v>
      </c>
      <c r="F13" s="203" t="s">
        <v>28</v>
      </c>
      <c r="G13" s="203"/>
      <c r="H13" s="203"/>
      <c r="I13" s="203"/>
      <c r="J13" s="295"/>
      <c r="K13" s="203"/>
      <c r="L13" s="208">
        <v>5</v>
      </c>
      <c r="M13" s="296"/>
    </row>
    <row r="14" spans="1:13" ht="35.25" thickTop="1" thickBot="1" x14ac:dyDescent="0.25">
      <c r="A14" s="297"/>
      <c r="B14" s="298"/>
      <c r="C14" s="290" t="s">
        <v>292</v>
      </c>
      <c r="D14" s="291" t="s">
        <v>433</v>
      </c>
      <c r="E14" s="291" t="s">
        <v>434</v>
      </c>
      <c r="F14" s="291" t="s">
        <v>28</v>
      </c>
      <c r="G14" s="291"/>
      <c r="H14" s="291"/>
      <c r="I14" s="291"/>
      <c r="J14" s="292"/>
      <c r="K14" s="291"/>
      <c r="L14" s="293">
        <v>5</v>
      </c>
      <c r="M14" s="294"/>
    </row>
    <row r="15" spans="1:13" ht="35.25" thickTop="1" thickBot="1" x14ac:dyDescent="0.25">
      <c r="A15" s="297"/>
      <c r="B15" s="298"/>
      <c r="C15" s="290" t="s">
        <v>292</v>
      </c>
      <c r="D15" s="291" t="s">
        <v>435</v>
      </c>
      <c r="E15" s="291" t="s">
        <v>436</v>
      </c>
      <c r="F15" s="291" t="s">
        <v>28</v>
      </c>
      <c r="G15" s="291"/>
      <c r="H15" s="291"/>
      <c r="I15" s="291"/>
      <c r="J15" s="292"/>
      <c r="K15" s="291"/>
      <c r="L15" s="293">
        <v>10</v>
      </c>
      <c r="M15" s="294"/>
    </row>
    <row r="16" spans="1:13" ht="35.25" customHeight="1" thickTop="1" thickBot="1" x14ac:dyDescent="0.25">
      <c r="A16" s="495" t="s">
        <v>10</v>
      </c>
      <c r="B16" s="495" t="s">
        <v>276</v>
      </c>
      <c r="C16" s="192" t="s">
        <v>277</v>
      </c>
      <c r="D16" s="193" t="s">
        <v>278</v>
      </c>
      <c r="E16" s="194" t="s">
        <v>279</v>
      </c>
      <c r="F16" s="195" t="s">
        <v>28</v>
      </c>
      <c r="G16" s="196">
        <v>360</v>
      </c>
      <c r="H16" s="196">
        <v>340</v>
      </c>
      <c r="I16" s="196">
        <f>G16-H16</f>
        <v>20</v>
      </c>
      <c r="J16" s="197">
        <v>36</v>
      </c>
      <c r="K16" s="198">
        <v>332</v>
      </c>
      <c r="L16" s="199">
        <v>1000</v>
      </c>
      <c r="M16" s="200"/>
    </row>
    <row r="17" spans="1:32" ht="23.25" customHeight="1" thickTop="1" x14ac:dyDescent="0.2">
      <c r="A17" s="496"/>
      <c r="B17" s="496"/>
      <c r="C17" s="192" t="s">
        <v>280</v>
      </c>
      <c r="D17" s="193" t="s">
        <v>281</v>
      </c>
      <c r="E17" s="194" t="s">
        <v>282</v>
      </c>
      <c r="F17" s="195" t="s">
        <v>28</v>
      </c>
      <c r="G17" s="196">
        <v>360</v>
      </c>
      <c r="H17" s="196">
        <v>340</v>
      </c>
      <c r="I17" s="196">
        <f>G17-H17</f>
        <v>20</v>
      </c>
      <c r="J17" s="197">
        <v>36</v>
      </c>
      <c r="K17" s="198">
        <v>332</v>
      </c>
      <c r="L17" s="199">
        <v>5000</v>
      </c>
      <c r="M17" s="200"/>
    </row>
    <row r="18" spans="1:32" ht="23.25" thickBot="1" x14ac:dyDescent="0.25">
      <c r="A18" s="496"/>
      <c r="B18" s="496"/>
      <c r="C18" s="201" t="s">
        <v>283</v>
      </c>
      <c r="D18" s="202" t="s">
        <v>284</v>
      </c>
      <c r="E18" s="203" t="s">
        <v>285</v>
      </c>
      <c r="F18" s="204" t="s">
        <v>28</v>
      </c>
      <c r="G18" s="205"/>
      <c r="H18" s="205"/>
      <c r="I18" s="205"/>
      <c r="J18" s="206"/>
      <c r="K18" s="207"/>
      <c r="L18" s="208">
        <v>5000</v>
      </c>
      <c r="M18" s="209"/>
    </row>
    <row r="19" spans="1:32" ht="24" thickTop="1" thickBot="1" x14ac:dyDescent="0.25">
      <c r="A19" s="496"/>
      <c r="B19" s="497"/>
      <c r="C19" s="201" t="s">
        <v>283</v>
      </c>
      <c r="D19" s="202" t="s">
        <v>296</v>
      </c>
      <c r="E19" s="203" t="s">
        <v>297</v>
      </c>
      <c r="F19" s="204" t="s">
        <v>28</v>
      </c>
      <c r="G19" s="205"/>
      <c r="H19" s="205"/>
      <c r="I19" s="205"/>
      <c r="J19" s="206"/>
      <c r="K19" s="207"/>
      <c r="L19" s="208">
        <v>5000</v>
      </c>
      <c r="M19" s="209"/>
    </row>
    <row r="20" spans="1:32" ht="35.25" thickTop="1" thickBot="1" x14ac:dyDescent="0.25">
      <c r="A20" s="496"/>
      <c r="B20" s="191" t="s">
        <v>286</v>
      </c>
      <c r="C20" s="210" t="s">
        <v>287</v>
      </c>
      <c r="D20" s="211" t="s">
        <v>288</v>
      </c>
      <c r="E20" s="212" t="s">
        <v>289</v>
      </c>
      <c r="F20" s="213" t="s">
        <v>28</v>
      </c>
      <c r="G20" s="214"/>
      <c r="H20" s="214"/>
      <c r="I20" s="214"/>
      <c r="J20" s="215"/>
      <c r="K20" s="216"/>
      <c r="L20" s="217">
        <v>5000</v>
      </c>
      <c r="M20" s="218"/>
    </row>
    <row r="21" spans="1:32" ht="38.25" customHeight="1" thickTop="1" thickBot="1" x14ac:dyDescent="0.25">
      <c r="A21" s="496"/>
      <c r="B21" s="495" t="s">
        <v>293</v>
      </c>
      <c r="C21" s="219" t="s">
        <v>292</v>
      </c>
      <c r="D21" s="220" t="s">
        <v>290</v>
      </c>
      <c r="E21" s="221" t="s">
        <v>291</v>
      </c>
      <c r="F21" s="222" t="s">
        <v>28</v>
      </c>
      <c r="G21" s="223"/>
      <c r="H21" s="223"/>
      <c r="I21" s="223"/>
      <c r="J21" s="224"/>
      <c r="K21" s="225"/>
      <c r="L21" s="226">
        <v>5000</v>
      </c>
      <c r="M21" s="227"/>
    </row>
    <row r="22" spans="1:32" ht="38.25" customHeight="1" thickTop="1" thickBot="1" x14ac:dyDescent="0.25">
      <c r="A22" s="497"/>
      <c r="B22" s="497"/>
      <c r="C22" s="219" t="s">
        <v>292</v>
      </c>
      <c r="D22" s="220" t="s">
        <v>294</v>
      </c>
      <c r="E22" s="221" t="s">
        <v>295</v>
      </c>
      <c r="F22" s="222" t="s">
        <v>28</v>
      </c>
      <c r="G22" s="223"/>
      <c r="H22" s="223"/>
      <c r="I22" s="223"/>
      <c r="J22" s="224"/>
      <c r="K22" s="225"/>
      <c r="L22" s="226">
        <v>5000</v>
      </c>
      <c r="M22" s="227"/>
    </row>
    <row r="23" spans="1:32" ht="24" customHeight="1" thickTop="1" thickBot="1" x14ac:dyDescent="0.25">
      <c r="A23" s="498" t="s">
        <v>0</v>
      </c>
      <c r="B23" s="499"/>
      <c r="C23" s="499"/>
      <c r="D23" s="499"/>
      <c r="E23" s="499"/>
      <c r="F23" s="500"/>
      <c r="G23" s="228">
        <f>SUM(G17:G20)</f>
        <v>360</v>
      </c>
      <c r="H23" s="228"/>
      <c r="I23" s="228"/>
      <c r="J23" s="228"/>
      <c r="K23" s="228"/>
      <c r="L23" s="229">
        <f>SUM(L16:L22)</f>
        <v>31000</v>
      </c>
      <c r="M23" s="230"/>
    </row>
    <row r="24" spans="1:32" ht="15.75" thickTop="1" x14ac:dyDescent="0.2">
      <c r="F24" s="231"/>
      <c r="G24" s="231"/>
      <c r="H24" s="231"/>
      <c r="I24" s="231"/>
      <c r="J24" s="231"/>
      <c r="K24" s="231"/>
      <c r="L24" s="232"/>
      <c r="M24" s="231"/>
      <c r="N24" s="231"/>
      <c r="O24" s="231"/>
      <c r="P24" s="231"/>
      <c r="Q24" s="231"/>
      <c r="R24" s="231"/>
      <c r="S24" s="231"/>
      <c r="T24" s="231"/>
      <c r="U24" s="231"/>
      <c r="V24" s="231"/>
      <c r="W24" s="231"/>
      <c r="X24" s="231"/>
      <c r="Y24" s="231"/>
      <c r="Z24" s="231"/>
      <c r="AA24" s="231"/>
      <c r="AB24" s="231"/>
      <c r="AC24" s="231"/>
      <c r="AD24" s="231"/>
      <c r="AE24" s="231"/>
      <c r="AF24" s="231"/>
    </row>
  </sheetData>
  <mergeCells count="7">
    <mergeCell ref="A1:B3"/>
    <mergeCell ref="C1:L1"/>
    <mergeCell ref="D5:E5"/>
    <mergeCell ref="B16:B19"/>
    <mergeCell ref="A23:F23"/>
    <mergeCell ref="B21:B22"/>
    <mergeCell ref="A16:A22"/>
  </mergeCells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workbookViewId="0">
      <selection activeCell="G23" sqref="G2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78"/>
      <c r="B1" s="378"/>
      <c r="C1" s="391" t="s">
        <v>22</v>
      </c>
      <c r="D1" s="391"/>
      <c r="E1" s="391"/>
      <c r="F1" s="391"/>
      <c r="G1" s="391"/>
      <c r="H1" s="391"/>
      <c r="I1" s="391"/>
      <c r="J1" s="391"/>
      <c r="K1" s="378"/>
    </row>
    <row r="2" spans="1:24" ht="12.75" customHeight="1" x14ac:dyDescent="0.2">
      <c r="A2" s="378"/>
      <c r="B2" s="378"/>
      <c r="C2" s="3"/>
      <c r="D2" s="3"/>
      <c r="G2" s="3"/>
      <c r="K2" s="378"/>
    </row>
    <row r="3" spans="1:24" ht="20.25" customHeight="1" x14ac:dyDescent="0.2">
      <c r="A3" s="378"/>
      <c r="B3" s="378"/>
      <c r="K3" s="378"/>
    </row>
    <row r="4" spans="1:24" ht="12.75" customHeight="1" thickBot="1" x14ac:dyDescent="0.25">
      <c r="C4" s="3" t="s">
        <v>2</v>
      </c>
      <c r="D4" s="396" t="s">
        <v>348</v>
      </c>
      <c r="E4" s="396"/>
      <c r="F4" s="3" t="s">
        <v>23</v>
      </c>
      <c r="G4" s="33">
        <v>2012</v>
      </c>
      <c r="K4" s="378"/>
    </row>
    <row r="5" spans="1:24" ht="12.75" customHeight="1" thickTop="1" x14ac:dyDescent="0.2">
      <c r="C5" s="3"/>
      <c r="D5" s="16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74" t="s">
        <v>5</v>
      </c>
      <c r="B7" s="376" t="s">
        <v>63</v>
      </c>
      <c r="C7" s="376" t="s">
        <v>49</v>
      </c>
      <c r="D7" s="376" t="s">
        <v>3</v>
      </c>
      <c r="E7" s="383" t="s">
        <v>24</v>
      </c>
      <c r="F7" s="376" t="s">
        <v>7</v>
      </c>
      <c r="G7" s="376" t="s">
        <v>8</v>
      </c>
      <c r="H7" s="376" t="s">
        <v>6</v>
      </c>
      <c r="I7" s="376" t="s">
        <v>4</v>
      </c>
      <c r="J7" s="383" t="s">
        <v>17</v>
      </c>
      <c r="K7" s="394" t="s">
        <v>13</v>
      </c>
      <c r="L7" s="392" t="s">
        <v>1</v>
      </c>
    </row>
    <row r="8" spans="1:24" s="6" customFormat="1" ht="24.75" customHeight="1" x14ac:dyDescent="0.2">
      <c r="A8" s="375"/>
      <c r="B8" s="377"/>
      <c r="C8" s="382"/>
      <c r="D8" s="377"/>
      <c r="E8" s="384"/>
      <c r="F8" s="382"/>
      <c r="G8" s="377"/>
      <c r="H8" s="377"/>
      <c r="I8" s="382"/>
      <c r="J8" s="384"/>
      <c r="K8" s="395"/>
      <c r="L8" s="393"/>
    </row>
    <row r="9" spans="1:24" s="6" customFormat="1" ht="78.75" customHeight="1" x14ac:dyDescent="0.2">
      <c r="A9" s="174" t="s">
        <v>438</v>
      </c>
      <c r="B9" s="162" t="s">
        <v>439</v>
      </c>
      <c r="C9" s="162" t="s">
        <v>440</v>
      </c>
      <c r="D9" s="246" t="s">
        <v>441</v>
      </c>
      <c r="E9" s="21" t="s">
        <v>442</v>
      </c>
      <c r="F9" s="18">
        <v>1</v>
      </c>
      <c r="G9" s="245" t="s">
        <v>409</v>
      </c>
      <c r="H9" s="20">
        <v>1</v>
      </c>
      <c r="I9" s="23">
        <v>200000000</v>
      </c>
      <c r="J9" s="45" t="s">
        <v>304</v>
      </c>
      <c r="K9" s="43"/>
      <c r="L9" s="157" t="s">
        <v>16</v>
      </c>
    </row>
    <row r="10" spans="1:24" s="6" customFormat="1" ht="78.75" customHeight="1" x14ac:dyDescent="0.2">
      <c r="A10" s="174" t="s">
        <v>443</v>
      </c>
      <c r="B10" s="162" t="s">
        <v>9</v>
      </c>
      <c r="C10" s="162" t="s">
        <v>440</v>
      </c>
      <c r="D10" s="246" t="s">
        <v>444</v>
      </c>
      <c r="E10" s="21" t="s">
        <v>437</v>
      </c>
      <c r="F10" s="18">
        <v>1</v>
      </c>
      <c r="G10" s="245" t="s">
        <v>409</v>
      </c>
      <c r="H10" s="20">
        <v>1</v>
      </c>
      <c r="I10" s="23">
        <v>500000000</v>
      </c>
      <c r="J10" s="45" t="s">
        <v>304</v>
      </c>
      <c r="K10" s="43"/>
      <c r="L10" s="157" t="s">
        <v>16</v>
      </c>
    </row>
    <row r="11" spans="1:24" s="7" customFormat="1" ht="15.75" customHeight="1" thickBot="1" x14ac:dyDescent="0.25">
      <c r="A11" s="427" t="s">
        <v>0</v>
      </c>
      <c r="B11" s="428"/>
      <c r="C11" s="428"/>
      <c r="D11" s="428"/>
      <c r="E11" s="428"/>
      <c r="F11" s="428"/>
      <c r="G11" s="428"/>
      <c r="H11" s="24">
        <f>SUM(H9:H9)</f>
        <v>1</v>
      </c>
      <c r="I11" s="25">
        <f>SUM(I9:I9)</f>
        <v>200000000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5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ht="12" customHeight="1" x14ac:dyDescent="0.2">
      <c r="K17" s="1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1:24" ht="12" customHeight="1" x14ac:dyDescent="0.2">
      <c r="K18" s="15"/>
    </row>
    <row r="19" spans="11:24" ht="12" customHeight="1" x14ac:dyDescent="0.2">
      <c r="K19" s="15"/>
    </row>
    <row r="20" spans="11:24" ht="12" customHeight="1" x14ac:dyDescent="0.2">
      <c r="K20" s="15"/>
    </row>
    <row r="21" spans="11:24" ht="12" customHeight="1" x14ac:dyDescent="0.2">
      <c r="K21" s="15"/>
    </row>
    <row r="22" spans="11:24" ht="12" customHeight="1" x14ac:dyDescent="0.2">
      <c r="K22" s="15"/>
    </row>
    <row r="23" spans="11:24" ht="12" customHeight="1" x14ac:dyDescent="0.2">
      <c r="K23" s="15"/>
    </row>
  </sheetData>
  <mergeCells count="17">
    <mergeCell ref="A11:G11"/>
    <mergeCell ref="G7:G8"/>
    <mergeCell ref="H7:H8"/>
    <mergeCell ref="I7:I8"/>
    <mergeCell ref="J7:J8"/>
    <mergeCell ref="K7:K8"/>
    <mergeCell ref="F7:F8"/>
    <mergeCell ref="L7:L8"/>
    <mergeCell ref="A1:B3"/>
    <mergeCell ref="C1:J1"/>
    <mergeCell ref="K1:K4"/>
    <mergeCell ref="D4:E4"/>
    <mergeCell ref="A7:A8"/>
    <mergeCell ref="B7:B8"/>
    <mergeCell ref="C7:C8"/>
    <mergeCell ref="D7:D8"/>
    <mergeCell ref="E7:E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2</vt:i4>
      </vt:variant>
    </vt:vector>
  </HeadingPairs>
  <TitlesOfParts>
    <vt:vector size="24" baseType="lpstr">
      <vt:lpstr>CONSOLIDADO</vt:lpstr>
      <vt:lpstr>SERVICIOS PERSONALES</vt:lpstr>
      <vt:lpstr>SERVICIOS ÁEREOS</vt:lpstr>
      <vt:lpstr>SERVICIOS TRANSPORTE TERRESTRE</vt:lpstr>
      <vt:lpstr>SERVICIOS GENERALES-CONSERJERIA</vt:lpstr>
      <vt:lpstr>SERVICIOS APOYO ADMINISTRATIVO </vt:lpstr>
      <vt:lpstr>SERVICIOS CARTOGRÁFICOS Y COMUN</vt:lpstr>
      <vt:lpstr>SERVICIOS DE ARQUITECTURA</vt:lpstr>
      <vt:lpstr>SERVICIOS PÚBLICOS</vt:lpstr>
      <vt:lpstr>CAJA MENOR</vt:lpstr>
      <vt:lpstr>SERVICIOS FINANCIEROS - SEGUROS</vt:lpstr>
      <vt:lpstr>IMPUESTOS Y CONTRIBUCIONES</vt:lpstr>
      <vt:lpstr>MANTENIMIENTO Y REPARACIÓN</vt:lpstr>
      <vt:lpstr>EQUIPOS TERM. COMUNICACIÓN</vt:lpstr>
      <vt:lpstr>EQUIPO DE PROYECCIÓN FOTO-VIDEO</vt:lpstr>
      <vt:lpstr>HARDWARE,SOFTWARE Y ACCESORIOS</vt:lpstr>
      <vt:lpstr>ACCESORIOS OFICINA</vt:lpstr>
      <vt:lpstr>MUEBLES DE OFICINA</vt:lpstr>
      <vt:lpstr>SUMINISTROS DE OFICINA</vt:lpstr>
      <vt:lpstr>APARATOS Y ACCESORIOS OFICINA</vt:lpstr>
      <vt:lpstr>ELEMENTOS INSTITUCIONALES</vt:lpstr>
      <vt:lpstr>OBRAS</vt:lpstr>
      <vt:lpstr>'ELEMENTOS INSTITUCIONALES'!Títulos_a_imprimir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2012-01-17T16:57:05Z</cp:lastPrinted>
  <dcterms:created xsi:type="dcterms:W3CDTF">2006-02-23T15:23:00Z</dcterms:created>
  <dcterms:modified xsi:type="dcterms:W3CDTF">2012-08-06T13:21:46Z</dcterms:modified>
</cp:coreProperties>
</file>