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ml.chartshapes+xml"/>
  <Override PartName="/xl/charts/chart10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8"/>
  <workbookPr filterPrivacy="1"/>
  <xr:revisionPtr revIDLastSave="0" documentId="13_ncr:1_{148A1C57-9A5B-A043-AD0B-C786178E923A}" xr6:coauthVersionLast="47" xr6:coauthVersionMax="47" xr10:uidLastSave="{00000000-0000-0000-0000-000000000000}"/>
  <bookViews>
    <workbookView xWindow="10340" yWindow="1040" windowWidth="32820" windowHeight="24220" tabRatio="512" xr2:uid="{3031A802-9827-4495-AFFF-7B7217CC8624}"/>
  </bookViews>
  <sheets>
    <sheet name="VIGENCIA ACTUAL " sheetId="5" r:id="rId1"/>
    <sheet name="GRÁFICOS (2)" sheetId="6" state="hidden" r:id="rId2"/>
    <sheet name="GRÁFICOS (3)" sheetId="7" r:id="rId3"/>
    <sheet name="RESERVAS NO PUBLICAR" sheetId="2" state="hidden" r:id="rId4"/>
  </sheets>
  <definedNames>
    <definedName name="_xlnm._FilterDatabase" localSheetId="3" hidden="1">'RESERVAS NO PUBLICAR'!$A$15:$T$93</definedName>
    <definedName name="_xlnm._FilterDatabase" localSheetId="0" hidden="1">'VIGENCIA ACTUAL '!#REF!</definedName>
    <definedName name="_xlnm.Print_Area" localSheetId="3">'RESERVAS NO PUBLICAR'!$A$1:$R$103</definedName>
    <definedName name="_xlnm.Print_Area" localSheetId="0">'VIGENCIA ACTUAL '!$A$1:$W$22</definedName>
    <definedName name="_xlnm.Print_Titles" localSheetId="3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0" i="5" l="1"/>
  <c r="M48" i="5"/>
  <c r="M45" i="5"/>
  <c r="M40" i="5"/>
  <c r="L49" i="5"/>
  <c r="R79" i="5"/>
  <c r="M51" i="5"/>
  <c r="L50" i="5"/>
  <c r="B29" i="7"/>
  <c r="B254" i="7"/>
  <c r="B28" i="7"/>
  <c r="B253" i="7" s="1"/>
  <c r="B27" i="7"/>
  <c r="B252" i="7"/>
  <c r="B26" i="7"/>
  <c r="B251" i="7" s="1"/>
  <c r="B25" i="7"/>
  <c r="B250" i="7" s="1"/>
  <c r="B24" i="7"/>
  <c r="B249" i="7" s="1"/>
  <c r="B23" i="7"/>
  <c r="B247" i="7" s="1"/>
  <c r="B22" i="7"/>
  <c r="B246" i="7" s="1"/>
  <c r="B21" i="7"/>
  <c r="B245" i="7" s="1"/>
  <c r="B20" i="7"/>
  <c r="B244" i="7"/>
  <c r="B19" i="7"/>
  <c r="B243" i="7" s="1"/>
  <c r="B18" i="7"/>
  <c r="B242" i="7"/>
  <c r="B16" i="7"/>
  <c r="L47" i="5"/>
  <c r="L39" i="5"/>
  <c r="M39" i="5"/>
  <c r="P81" i="5"/>
  <c r="P49" i="5"/>
  <c r="X49" i="5" s="1"/>
  <c r="Q39" i="5"/>
  <c r="Q55" i="5"/>
  <c r="Q16" i="5" s="1"/>
  <c r="P56" i="5"/>
  <c r="X56" i="5"/>
  <c r="K55" i="5"/>
  <c r="R115" i="5"/>
  <c r="D26" i="7" s="1"/>
  <c r="Q115" i="5"/>
  <c r="M115" i="5"/>
  <c r="N115" i="5"/>
  <c r="O115" i="5"/>
  <c r="L115" i="5"/>
  <c r="K115" i="5"/>
  <c r="S95" i="5"/>
  <c r="E21" i="6" s="1"/>
  <c r="E21" i="7"/>
  <c r="T95" i="5"/>
  <c r="U95" i="5"/>
  <c r="U94" i="5" s="1"/>
  <c r="V95" i="5"/>
  <c r="G21" i="7" s="1"/>
  <c r="Q95" i="5"/>
  <c r="L95" i="5"/>
  <c r="M95" i="5"/>
  <c r="N95" i="5"/>
  <c r="O95" i="5"/>
  <c r="K95" i="5"/>
  <c r="P95" i="5" s="1"/>
  <c r="S85" i="5"/>
  <c r="E19" i="7"/>
  <c r="R85" i="5"/>
  <c r="R84" i="5" s="1"/>
  <c r="D19" i="6"/>
  <c r="S82" i="5"/>
  <c r="T82" i="5"/>
  <c r="U82" i="5"/>
  <c r="V82" i="5"/>
  <c r="V78" i="5" s="1"/>
  <c r="G18" i="7" s="1"/>
  <c r="S79" i="5"/>
  <c r="S78" i="5"/>
  <c r="T79" i="5"/>
  <c r="U79" i="5"/>
  <c r="V79" i="5"/>
  <c r="K79" i="5"/>
  <c r="R82" i="5"/>
  <c r="R78" i="5" s="1"/>
  <c r="P83" i="5"/>
  <c r="W83" i="5" s="1"/>
  <c r="K82" i="5"/>
  <c r="L57" i="5"/>
  <c r="L54" i="5" s="1"/>
  <c r="L53" i="5" s="1"/>
  <c r="L60" i="5"/>
  <c r="L59" i="5"/>
  <c r="L64" i="5"/>
  <c r="X22" i="5"/>
  <c r="Q54" i="5"/>
  <c r="P40" i="5"/>
  <c r="W40" i="5" s="1"/>
  <c r="P39" i="5"/>
  <c r="P70" i="5"/>
  <c r="P48" i="5"/>
  <c r="W48" i="5" s="1"/>
  <c r="P45" i="5"/>
  <c r="X45" i="5"/>
  <c r="P105" i="5"/>
  <c r="X105" i="5" s="1"/>
  <c r="O39" i="5"/>
  <c r="N39" i="5"/>
  <c r="O21" i="5"/>
  <c r="O19" i="5"/>
  <c r="R126" i="5"/>
  <c r="R125" i="5" s="1"/>
  <c r="W129" i="5"/>
  <c r="W128" i="5"/>
  <c r="W127" i="5"/>
  <c r="P121" i="5"/>
  <c r="P116" i="5"/>
  <c r="P113" i="5"/>
  <c r="W113" i="5" s="1"/>
  <c r="X113" i="5"/>
  <c r="P110" i="5"/>
  <c r="W110" i="5" s="1"/>
  <c r="P106" i="5"/>
  <c r="P103" i="5"/>
  <c r="W103" i="5" s="1"/>
  <c r="P100" i="5"/>
  <c r="P99" i="5"/>
  <c r="P96" i="5"/>
  <c r="W96" i="5"/>
  <c r="P93" i="5"/>
  <c r="P88" i="5"/>
  <c r="P87" i="5"/>
  <c r="W87" i="5"/>
  <c r="P86" i="5"/>
  <c r="X86" i="5" s="1"/>
  <c r="W81" i="5"/>
  <c r="P80" i="5"/>
  <c r="W80" i="5"/>
  <c r="P72" i="5"/>
  <c r="X72" i="5" s="1"/>
  <c r="P69" i="5"/>
  <c r="P68" i="5"/>
  <c r="W69" i="5"/>
  <c r="P65" i="5"/>
  <c r="X65" i="5" s="1"/>
  <c r="W65" i="5"/>
  <c r="P63" i="5"/>
  <c r="P62" i="5"/>
  <c r="W62" i="5" s="1"/>
  <c r="P61" i="5"/>
  <c r="X61" i="5" s="1"/>
  <c r="P58" i="5"/>
  <c r="W58" i="5"/>
  <c r="P57" i="5"/>
  <c r="P52" i="5"/>
  <c r="P51" i="5"/>
  <c r="W51" i="5" s="1"/>
  <c r="P46" i="5"/>
  <c r="W46" i="5" s="1"/>
  <c r="P44" i="5"/>
  <c r="X44" i="5" s="1"/>
  <c r="P43" i="5"/>
  <c r="X43" i="5"/>
  <c r="P37" i="5"/>
  <c r="X37" i="5" s="1"/>
  <c r="P36" i="5"/>
  <c r="W36" i="5"/>
  <c r="P35" i="5"/>
  <c r="W35" i="5" s="1"/>
  <c r="X35" i="5"/>
  <c r="P34" i="5"/>
  <c r="W34" i="5" s="1"/>
  <c r="X34" i="5"/>
  <c r="P33" i="5"/>
  <c r="W33" i="5"/>
  <c r="P32" i="5"/>
  <c r="X29" i="5"/>
  <c r="W28" i="5"/>
  <c r="W27" i="5"/>
  <c r="X26" i="5"/>
  <c r="W26" i="5"/>
  <c r="X25" i="5"/>
  <c r="W25" i="5"/>
  <c r="X23" i="5"/>
  <c r="P20" i="5"/>
  <c r="X20" i="5" s="1"/>
  <c r="K31" i="5"/>
  <c r="M102" i="5"/>
  <c r="M101" i="5"/>
  <c r="V123" i="5"/>
  <c r="V122" i="5" s="1"/>
  <c r="U123" i="5"/>
  <c r="U122" i="5" s="1"/>
  <c r="T123" i="5"/>
  <c r="F28" i="7"/>
  <c r="S123" i="5"/>
  <c r="E28" i="7" s="1"/>
  <c r="E28" i="6"/>
  <c r="R123" i="5"/>
  <c r="R122" i="5" s="1"/>
  <c r="V120" i="5"/>
  <c r="G27" i="6" s="1"/>
  <c r="U120" i="5"/>
  <c r="U119" i="5"/>
  <c r="T120" i="5"/>
  <c r="F27" i="6"/>
  <c r="R120" i="5"/>
  <c r="D27" i="7" s="1"/>
  <c r="M114" i="5"/>
  <c r="V112" i="5"/>
  <c r="G25" i="6" s="1"/>
  <c r="U112" i="5"/>
  <c r="U111" i="5" s="1"/>
  <c r="T112" i="5"/>
  <c r="F25" i="7" s="1"/>
  <c r="X112" i="5"/>
  <c r="S112" i="5"/>
  <c r="W112" i="5" s="1"/>
  <c r="R112" i="5"/>
  <c r="D25" i="7" s="1"/>
  <c r="R109" i="5"/>
  <c r="D24" i="7" s="1"/>
  <c r="R71" i="5"/>
  <c r="V68" i="5"/>
  <c r="V67" i="5"/>
  <c r="U68" i="5"/>
  <c r="U67" i="5" s="1"/>
  <c r="U66" i="5" s="1"/>
  <c r="T68" i="5"/>
  <c r="X68" i="5" s="1"/>
  <c r="V57" i="5"/>
  <c r="V54" i="5"/>
  <c r="U57" i="5"/>
  <c r="U54" i="5"/>
  <c r="V39" i="5"/>
  <c r="U39" i="5"/>
  <c r="T39" i="5"/>
  <c r="S39" i="5"/>
  <c r="R31" i="5"/>
  <c r="R21" i="5"/>
  <c r="V19" i="5"/>
  <c r="U19" i="5"/>
  <c r="R19" i="5"/>
  <c r="L114" i="5"/>
  <c r="N102" i="5"/>
  <c r="M98" i="5"/>
  <c r="M97" i="5" s="1"/>
  <c r="B29" i="6"/>
  <c r="B254" i="6" s="1"/>
  <c r="B28" i="6"/>
  <c r="B253" i="6" s="1"/>
  <c r="B27" i="6"/>
  <c r="B252" i="6"/>
  <c r="B26" i="6"/>
  <c r="B251" i="6" s="1"/>
  <c r="B25" i="6"/>
  <c r="B250" i="6"/>
  <c r="B24" i="6"/>
  <c r="B249" i="6" s="1"/>
  <c r="B23" i="6"/>
  <c r="B247" i="6" s="1"/>
  <c r="B22" i="6"/>
  <c r="B246" i="6" s="1"/>
  <c r="B21" i="6"/>
  <c r="B245" i="6"/>
  <c r="B20" i="6"/>
  <c r="B244" i="6" s="1"/>
  <c r="B19" i="6"/>
  <c r="B243" i="6"/>
  <c r="B18" i="6"/>
  <c r="B242" i="6" s="1"/>
  <c r="B16" i="6"/>
  <c r="Q126" i="5"/>
  <c r="Q125" i="5"/>
  <c r="M126" i="5"/>
  <c r="M125" i="5" s="1"/>
  <c r="N126" i="5"/>
  <c r="O126" i="5"/>
  <c r="O125" i="5" s="1"/>
  <c r="K126" i="5"/>
  <c r="K125" i="5"/>
  <c r="Q123" i="5"/>
  <c r="Q122" i="5" s="1"/>
  <c r="Q118" i="5" s="1"/>
  <c r="Q117" i="5" s="1"/>
  <c r="L123" i="5"/>
  <c r="L122" i="5"/>
  <c r="M123" i="5"/>
  <c r="M122" i="5" s="1"/>
  <c r="N123" i="5"/>
  <c r="N122" i="5"/>
  <c r="O123" i="5"/>
  <c r="O122" i="5"/>
  <c r="K123" i="5"/>
  <c r="Q120" i="5"/>
  <c r="Q119" i="5"/>
  <c r="L120" i="5"/>
  <c r="L119" i="5" s="1"/>
  <c r="M120" i="5"/>
  <c r="M119" i="5"/>
  <c r="N120" i="5"/>
  <c r="O120" i="5"/>
  <c r="O119" i="5" s="1"/>
  <c r="O118" i="5" s="1"/>
  <c r="O117" i="5" s="1"/>
  <c r="K120" i="5"/>
  <c r="Q114" i="5"/>
  <c r="N114" i="5"/>
  <c r="P114" i="5" s="1"/>
  <c r="O114" i="5"/>
  <c r="K114" i="5"/>
  <c r="Q112" i="5"/>
  <c r="Q111" i="5"/>
  <c r="L112" i="5"/>
  <c r="L111" i="5"/>
  <c r="M112" i="5"/>
  <c r="M111" i="5" s="1"/>
  <c r="P111" i="5" s="1"/>
  <c r="P112" i="5"/>
  <c r="C25" i="7" s="1"/>
  <c r="D250" i="7" s="1"/>
  <c r="N112" i="5"/>
  <c r="N111" i="5" s="1"/>
  <c r="O112" i="5"/>
  <c r="O111" i="5"/>
  <c r="K112" i="5"/>
  <c r="K111" i="5"/>
  <c r="S109" i="5"/>
  <c r="E24" i="6"/>
  <c r="E24" i="7"/>
  <c r="E249" i="7"/>
  <c r="T109" i="5"/>
  <c r="U109" i="5"/>
  <c r="U108" i="5" s="1"/>
  <c r="V109" i="5"/>
  <c r="G24" i="7"/>
  <c r="G24" i="6"/>
  <c r="V108" i="5"/>
  <c r="Q109" i="5"/>
  <c r="Q108" i="5"/>
  <c r="L109" i="5"/>
  <c r="L108" i="5" s="1"/>
  <c r="M109" i="5"/>
  <c r="M108" i="5"/>
  <c r="N109" i="5"/>
  <c r="N108" i="5" s="1"/>
  <c r="O109" i="5"/>
  <c r="O108" i="5"/>
  <c r="K109" i="5"/>
  <c r="K108" i="5" s="1"/>
  <c r="P108" i="5" s="1"/>
  <c r="X108" i="5" s="1"/>
  <c r="O102" i="5"/>
  <c r="K102" i="5"/>
  <c r="K101" i="5" s="1"/>
  <c r="R98" i="5"/>
  <c r="D22" i="6" s="1"/>
  <c r="D22" i="7"/>
  <c r="S98" i="5"/>
  <c r="E22" i="7"/>
  <c r="T98" i="5"/>
  <c r="T97" i="5" s="1"/>
  <c r="U98" i="5"/>
  <c r="U97" i="5" s="1"/>
  <c r="V98" i="5"/>
  <c r="V97" i="5"/>
  <c r="G22" i="7"/>
  <c r="I246" i="7" s="1"/>
  <c r="Q98" i="5"/>
  <c r="Q97" i="5"/>
  <c r="L98" i="5"/>
  <c r="L97" i="5" s="1"/>
  <c r="N98" i="5"/>
  <c r="N97" i="5"/>
  <c r="O98" i="5"/>
  <c r="K98" i="5"/>
  <c r="K97" i="5"/>
  <c r="Q94" i="5"/>
  <c r="K94" i="5"/>
  <c r="S92" i="5"/>
  <c r="E20" i="6" s="1"/>
  <c r="S91" i="5"/>
  <c r="T92" i="5"/>
  <c r="F20" i="7"/>
  <c r="U92" i="5"/>
  <c r="U91" i="5" s="1"/>
  <c r="V92" i="5"/>
  <c r="G20" i="6"/>
  <c r="R92" i="5"/>
  <c r="D20" i="7" s="1"/>
  <c r="R91" i="5"/>
  <c r="Q92" i="5"/>
  <c r="Q91" i="5"/>
  <c r="L92" i="5"/>
  <c r="L91" i="5" s="1"/>
  <c r="M92" i="5"/>
  <c r="M91" i="5"/>
  <c r="N92" i="5"/>
  <c r="N91" i="5" s="1"/>
  <c r="O92" i="5"/>
  <c r="O91" i="5"/>
  <c r="K92" i="5"/>
  <c r="K91" i="5"/>
  <c r="Q85" i="5"/>
  <c r="Q84" i="5"/>
  <c r="Q82" i="5" s="1"/>
  <c r="Q79" i="5" s="1"/>
  <c r="Q78" i="5" s="1"/>
  <c r="Q77" i="5" s="1"/>
  <c r="Q76" i="5" s="1"/>
  <c r="L85" i="5"/>
  <c r="L84" i="5" s="1"/>
  <c r="L82" i="5" s="1"/>
  <c r="M85" i="5"/>
  <c r="M84" i="5"/>
  <c r="M82" i="5" s="1"/>
  <c r="M79" i="5" s="1"/>
  <c r="M78" i="5" s="1"/>
  <c r="M77" i="5" s="1"/>
  <c r="M76" i="5" s="1"/>
  <c r="N85" i="5"/>
  <c r="O85" i="5"/>
  <c r="O84" i="5"/>
  <c r="O82" i="5" s="1"/>
  <c r="O79" i="5" s="1"/>
  <c r="O78" i="5" s="1"/>
  <c r="O77" i="5" s="1"/>
  <c r="O76" i="5" s="1"/>
  <c r="K85" i="5"/>
  <c r="K84" i="5"/>
  <c r="R39" i="5"/>
  <c r="K39" i="5"/>
  <c r="V71" i="5"/>
  <c r="V66" i="5" s="1"/>
  <c r="G11" i="7" s="1"/>
  <c r="U71" i="5"/>
  <c r="T71" i="5"/>
  <c r="X71" i="5" s="1"/>
  <c r="S71" i="5"/>
  <c r="Q71" i="5"/>
  <c r="Q66" i="5" s="1"/>
  <c r="O71" i="5"/>
  <c r="N71" i="5"/>
  <c r="M71" i="5"/>
  <c r="L71" i="5"/>
  <c r="L66" i="5" s="1"/>
  <c r="K71" i="5"/>
  <c r="N101" i="5"/>
  <c r="O101" i="5"/>
  <c r="R68" i="5"/>
  <c r="R67" i="5" s="1"/>
  <c r="R66" i="5" s="1"/>
  <c r="D11" i="7" s="1"/>
  <c r="Q68" i="5"/>
  <c r="Q67" i="5"/>
  <c r="O68" i="5"/>
  <c r="O67" i="5" s="1"/>
  <c r="O66" i="5" s="1"/>
  <c r="N68" i="5"/>
  <c r="N67" i="5"/>
  <c r="N66" i="5" s="1"/>
  <c r="M68" i="5"/>
  <c r="M67" i="5"/>
  <c r="M66" i="5"/>
  <c r="L68" i="5"/>
  <c r="L67" i="5"/>
  <c r="K68" i="5"/>
  <c r="K67" i="5" s="1"/>
  <c r="K66" i="5" s="1"/>
  <c r="V64" i="5"/>
  <c r="U64" i="5"/>
  <c r="T64" i="5"/>
  <c r="X64" i="5" s="1"/>
  <c r="S64" i="5"/>
  <c r="W64" i="5"/>
  <c r="R64" i="5"/>
  <c r="Q64" i="5"/>
  <c r="O64" i="5"/>
  <c r="N64" i="5"/>
  <c r="M64" i="5"/>
  <c r="K64" i="5"/>
  <c r="R60" i="5"/>
  <c r="R59" i="5"/>
  <c r="Q60" i="5"/>
  <c r="Q59" i="5" s="1"/>
  <c r="O60" i="5"/>
  <c r="O59" i="5"/>
  <c r="N60" i="5"/>
  <c r="N59" i="5"/>
  <c r="M60" i="5"/>
  <c r="M59" i="5"/>
  <c r="K60" i="5"/>
  <c r="K59" i="5" s="1"/>
  <c r="R57" i="5"/>
  <c r="R54" i="5"/>
  <c r="Q57" i="5"/>
  <c r="O57" i="5"/>
  <c r="O54" i="5"/>
  <c r="N57" i="5"/>
  <c r="N54" i="5" s="1"/>
  <c r="M57" i="5"/>
  <c r="M54" i="5"/>
  <c r="K57" i="5"/>
  <c r="K54" i="5" s="1"/>
  <c r="K53" i="5" s="1"/>
  <c r="Q47" i="5"/>
  <c r="O47" i="5"/>
  <c r="N47" i="5"/>
  <c r="K47" i="5"/>
  <c r="Q42" i="5"/>
  <c r="O42" i="5"/>
  <c r="O41" i="5" s="1"/>
  <c r="O38" i="5" s="1"/>
  <c r="N42" i="5"/>
  <c r="N41" i="5"/>
  <c r="N38" i="5" s="1"/>
  <c r="L42" i="5"/>
  <c r="L41" i="5" s="1"/>
  <c r="K42" i="5"/>
  <c r="K41" i="5"/>
  <c r="K38" i="5" s="1"/>
  <c r="Q31" i="5"/>
  <c r="N31" i="5"/>
  <c r="M31" i="5"/>
  <c r="P31" i="5" s="1"/>
  <c r="L31" i="5"/>
  <c r="Q21" i="5"/>
  <c r="N21" i="5"/>
  <c r="M21" i="5"/>
  <c r="L21" i="5"/>
  <c r="Q19" i="5"/>
  <c r="Q18" i="5" s="1"/>
  <c r="Q17" i="5" s="1"/>
  <c r="N19" i="5"/>
  <c r="M19" i="5"/>
  <c r="K19" i="5"/>
  <c r="M17" i="5"/>
  <c r="L17" i="5"/>
  <c r="M73" i="2"/>
  <c r="M72" i="2"/>
  <c r="N27" i="2"/>
  <c r="N26" i="2" s="1"/>
  <c r="Q28" i="2"/>
  <c r="Q27" i="2"/>
  <c r="P28" i="2"/>
  <c r="P27" i="2" s="1"/>
  <c r="O28" i="2"/>
  <c r="O27" i="2" s="1"/>
  <c r="R28" i="2"/>
  <c r="N28" i="2"/>
  <c r="R29" i="2"/>
  <c r="L28" i="2"/>
  <c r="L27" i="2"/>
  <c r="L26" i="2" s="1"/>
  <c r="M32" i="2"/>
  <c r="M31" i="2"/>
  <c r="M30" i="2" s="1"/>
  <c r="P38" i="2"/>
  <c r="M81" i="2"/>
  <c r="M80" i="2"/>
  <c r="M79" i="2" s="1"/>
  <c r="M77" i="2"/>
  <c r="M76" i="2"/>
  <c r="M75" i="2"/>
  <c r="M74" i="2" s="1"/>
  <c r="M66" i="2"/>
  <c r="M63" i="2"/>
  <c r="M61" i="2"/>
  <c r="M60" i="2"/>
  <c r="M59" i="2" s="1"/>
  <c r="M53" i="2" s="1"/>
  <c r="M52" i="2" s="1"/>
  <c r="N57" i="2"/>
  <c r="N53" i="2" s="1"/>
  <c r="N52" i="2" s="1"/>
  <c r="N54" i="2"/>
  <c r="M55" i="2"/>
  <c r="M54" i="2" s="1"/>
  <c r="M51" i="2"/>
  <c r="M50" i="2"/>
  <c r="N38" i="2"/>
  <c r="M41" i="2"/>
  <c r="O38" i="2"/>
  <c r="R38" i="2"/>
  <c r="Q38" i="2"/>
  <c r="L38" i="2"/>
  <c r="N36" i="2"/>
  <c r="M93" i="2"/>
  <c r="M92" i="2"/>
  <c r="M91" i="2"/>
  <c r="M90" i="2" s="1"/>
  <c r="M89" i="2"/>
  <c r="M88" i="2"/>
  <c r="M87" i="2"/>
  <c r="M86" i="2" s="1"/>
  <c r="M85" i="2" s="1"/>
  <c r="M84" i="2" s="1"/>
  <c r="M83" i="2"/>
  <c r="M82" i="2" s="1"/>
  <c r="M78" i="2"/>
  <c r="M71" i="2"/>
  <c r="M70" i="2"/>
  <c r="M69" i="2"/>
  <c r="M68" i="2"/>
  <c r="M67" i="2"/>
  <c r="M65" i="2"/>
  <c r="M64" i="2" s="1"/>
  <c r="M62" i="2"/>
  <c r="M58" i="2"/>
  <c r="M57" i="2"/>
  <c r="M56" i="2"/>
  <c r="M49" i="2"/>
  <c r="M48" i="2"/>
  <c r="M47" i="2"/>
  <c r="M46" i="2" s="1"/>
  <c r="M45" i="2"/>
  <c r="M44" i="2"/>
  <c r="M43" i="2"/>
  <c r="M42" i="2" s="1"/>
  <c r="M37" i="2"/>
  <c r="M36" i="2"/>
  <c r="M25" i="2"/>
  <c r="M24" i="2"/>
  <c r="M23" i="2"/>
  <c r="M22" i="2" s="1"/>
  <c r="M21" i="2"/>
  <c r="M20" i="2"/>
  <c r="N90" i="2"/>
  <c r="N88" i="2"/>
  <c r="N85" i="2" s="1"/>
  <c r="N84" i="2" s="1"/>
  <c r="N86" i="2"/>
  <c r="N82" i="2"/>
  <c r="N76" i="2"/>
  <c r="N72" i="2"/>
  <c r="N70" i="2"/>
  <c r="N50" i="2"/>
  <c r="N46" i="2"/>
  <c r="N42" i="2"/>
  <c r="N35" i="2" s="1"/>
  <c r="N34" i="2" s="1"/>
  <c r="N31" i="2"/>
  <c r="N30" i="2"/>
  <c r="N19" i="2"/>
  <c r="N18" i="2" s="1"/>
  <c r="N17" i="2" s="1"/>
  <c r="N16" i="2" s="1"/>
  <c r="N79" i="2"/>
  <c r="N74" i="2"/>
  <c r="N64" i="2"/>
  <c r="N59" i="2"/>
  <c r="M40" i="2"/>
  <c r="N22" i="2"/>
  <c r="M19" i="2"/>
  <c r="M18" i="2" s="1"/>
  <c r="M17" i="2" s="1"/>
  <c r="M39" i="2"/>
  <c r="M38" i="2" s="1"/>
  <c r="M35" i="2" s="1"/>
  <c r="M34" i="2" s="1"/>
  <c r="O90" i="2"/>
  <c r="R90" i="2" s="1"/>
  <c r="P90" i="2"/>
  <c r="P85" i="2"/>
  <c r="P84" i="2"/>
  <c r="Q90" i="2"/>
  <c r="O88" i="2"/>
  <c r="R88" i="2" s="1"/>
  <c r="P88" i="2"/>
  <c r="Q88" i="2"/>
  <c r="O86" i="2"/>
  <c r="P86" i="2"/>
  <c r="Q86" i="2"/>
  <c r="Q85" i="2" s="1"/>
  <c r="Q84" i="2" s="1"/>
  <c r="O82" i="2"/>
  <c r="R82" i="2" s="1"/>
  <c r="P82" i="2"/>
  <c r="Q82" i="2"/>
  <c r="O79" i="2"/>
  <c r="R79" i="2"/>
  <c r="P79" i="2"/>
  <c r="Q79" i="2"/>
  <c r="O76" i="2"/>
  <c r="P76" i="2"/>
  <c r="Q76" i="2"/>
  <c r="O74" i="2"/>
  <c r="P74" i="2"/>
  <c r="Q74" i="2"/>
  <c r="O72" i="2"/>
  <c r="R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P53" i="2" s="1"/>
  <c r="Q54" i="2"/>
  <c r="O50" i="2"/>
  <c r="R50" i="2" s="1"/>
  <c r="P50" i="2"/>
  <c r="Q50" i="2"/>
  <c r="O46" i="2"/>
  <c r="R46" i="2" s="1"/>
  <c r="P46" i="2"/>
  <c r="P35" i="2"/>
  <c r="P34" i="2"/>
  <c r="Q46" i="2"/>
  <c r="O42" i="2"/>
  <c r="R42" i="2" s="1"/>
  <c r="P42" i="2"/>
  <c r="Q42" i="2"/>
  <c r="Q35" i="2" s="1"/>
  <c r="Q34" i="2" s="1"/>
  <c r="O36" i="2"/>
  <c r="R36" i="2" s="1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R19" i="2" s="1"/>
  <c r="O19" i="2"/>
  <c r="O18" i="2"/>
  <c r="P19" i="2"/>
  <c r="P18" i="2" s="1"/>
  <c r="P17" i="2" s="1"/>
  <c r="Q19" i="2"/>
  <c r="L90" i="2"/>
  <c r="L88" i="2"/>
  <c r="L86" i="2"/>
  <c r="L85" i="2" s="1"/>
  <c r="L84" i="2" s="1"/>
  <c r="L82" i="2"/>
  <c r="L79" i="2"/>
  <c r="L76" i="2"/>
  <c r="R76" i="2" s="1"/>
  <c r="L74" i="2"/>
  <c r="R74" i="2" s="1"/>
  <c r="L72" i="2"/>
  <c r="L70" i="2"/>
  <c r="R70" i="2"/>
  <c r="L64" i="2"/>
  <c r="L57" i="2"/>
  <c r="L54" i="2"/>
  <c r="L50" i="2"/>
  <c r="L46" i="2"/>
  <c r="L35" i="2" s="1"/>
  <c r="L34" i="2" s="1"/>
  <c r="L42" i="2"/>
  <c r="L36" i="2"/>
  <c r="Q31" i="2"/>
  <c r="Q30" i="2"/>
  <c r="Q26" i="2" s="1"/>
  <c r="P31" i="2"/>
  <c r="P30" i="2" s="1"/>
  <c r="O31" i="2"/>
  <c r="R31" i="2"/>
  <c r="O30" i="2"/>
  <c r="R30" i="2" s="1"/>
  <c r="L31" i="2"/>
  <c r="L30" i="2"/>
  <c r="Q22" i="2"/>
  <c r="P22" i="2"/>
  <c r="O22" i="2"/>
  <c r="L22" i="2"/>
  <c r="R22" i="2" s="1"/>
  <c r="L18" i="2"/>
  <c r="L17" i="2" s="1"/>
  <c r="L16" i="2" s="1"/>
  <c r="R57" i="2"/>
  <c r="R54" i="2"/>
  <c r="P52" i="2"/>
  <c r="X96" i="5"/>
  <c r="X110" i="5"/>
  <c r="W43" i="5"/>
  <c r="X36" i="5"/>
  <c r="W37" i="5"/>
  <c r="P115" i="5"/>
  <c r="P107" i="5"/>
  <c r="W107" i="5"/>
  <c r="P104" i="5"/>
  <c r="X28" i="5"/>
  <c r="X87" i="5"/>
  <c r="P94" i="5"/>
  <c r="P92" i="5"/>
  <c r="C20" i="7" s="1"/>
  <c r="D244" i="7" s="1"/>
  <c r="M47" i="5"/>
  <c r="W121" i="5"/>
  <c r="M42" i="5"/>
  <c r="V42" i="5"/>
  <c r="T60" i="5"/>
  <c r="X60" i="5" s="1"/>
  <c r="U42" i="5"/>
  <c r="S126" i="5"/>
  <c r="S125" i="5"/>
  <c r="T57" i="5"/>
  <c r="T54" i="5"/>
  <c r="P97" i="5"/>
  <c r="X100" i="5"/>
  <c r="W100" i="5"/>
  <c r="O17" i="2"/>
  <c r="X52" i="5"/>
  <c r="P71" i="5"/>
  <c r="W71" i="5"/>
  <c r="L102" i="5"/>
  <c r="L101" i="5" s="1"/>
  <c r="W88" i="5"/>
  <c r="W63" i="5"/>
  <c r="S57" i="5"/>
  <c r="W57" i="5"/>
  <c r="X124" i="5"/>
  <c r="L126" i="5"/>
  <c r="K119" i="5"/>
  <c r="K118" i="5" s="1"/>
  <c r="K117" i="5" s="1"/>
  <c r="W32" i="5"/>
  <c r="X63" i="5"/>
  <c r="X88" i="5"/>
  <c r="X32" i="5"/>
  <c r="X27" i="5"/>
  <c r="V60" i="5"/>
  <c r="V59" i="5"/>
  <c r="S68" i="5"/>
  <c r="W68" i="5"/>
  <c r="S67" i="5"/>
  <c r="S66" i="5"/>
  <c r="E11" i="7" s="1"/>
  <c r="D26" i="6"/>
  <c r="R114" i="5"/>
  <c r="R42" i="5"/>
  <c r="R41" i="5" s="1"/>
  <c r="T19" i="5"/>
  <c r="T126" i="5"/>
  <c r="V47" i="5"/>
  <c r="V41" i="5"/>
  <c r="V38" i="5" s="1"/>
  <c r="S42" i="5"/>
  <c r="T31" i="5"/>
  <c r="X31" i="5" s="1"/>
  <c r="S120" i="5"/>
  <c r="S119" i="5" s="1"/>
  <c r="E27" i="6"/>
  <c r="R102" i="5"/>
  <c r="U85" i="5"/>
  <c r="U84" i="5"/>
  <c r="V126" i="5"/>
  <c r="G29" i="7" s="1"/>
  <c r="V21" i="5"/>
  <c r="V18" i="5" s="1"/>
  <c r="V17" i="5" s="1"/>
  <c r="G8" i="6" s="1"/>
  <c r="U31" i="5"/>
  <c r="U18" i="5" s="1"/>
  <c r="U17" i="5" s="1"/>
  <c r="T42" i="5"/>
  <c r="T41" i="5" s="1"/>
  <c r="T38" i="5" s="1"/>
  <c r="R47" i="5"/>
  <c r="S60" i="5"/>
  <c r="W60" i="5" s="1"/>
  <c r="U60" i="5"/>
  <c r="U59" i="5"/>
  <c r="U53" i="5" s="1"/>
  <c r="V31" i="5"/>
  <c r="X121" i="5"/>
  <c r="T85" i="5"/>
  <c r="F19" i="6"/>
  <c r="U47" i="5"/>
  <c r="U41" i="5" s="1"/>
  <c r="T21" i="5"/>
  <c r="V85" i="5"/>
  <c r="G19" i="6" s="1"/>
  <c r="V84" i="5"/>
  <c r="T47" i="5"/>
  <c r="U21" i="5"/>
  <c r="U126" i="5"/>
  <c r="U125" i="5" s="1"/>
  <c r="S47" i="5"/>
  <c r="W86" i="5"/>
  <c r="T111" i="5"/>
  <c r="X111" i="5" s="1"/>
  <c r="R111" i="5"/>
  <c r="X129" i="5"/>
  <c r="S31" i="5"/>
  <c r="W31" i="5" s="1"/>
  <c r="S21" i="5"/>
  <c r="W124" i="5"/>
  <c r="S19" i="5"/>
  <c r="P102" i="5"/>
  <c r="X107" i="5"/>
  <c r="W104" i="5"/>
  <c r="X104" i="5"/>
  <c r="X81" i="5"/>
  <c r="X127" i="5"/>
  <c r="W44" i="5"/>
  <c r="X62" i="5"/>
  <c r="X83" i="5"/>
  <c r="D20" i="6"/>
  <c r="N84" i="5"/>
  <c r="N82" i="5" s="1"/>
  <c r="N79" i="5" s="1"/>
  <c r="N78" i="5" s="1"/>
  <c r="N77" i="5" s="1"/>
  <c r="N76" i="5" s="1"/>
  <c r="W20" i="5"/>
  <c r="X103" i="5"/>
  <c r="Q90" i="5"/>
  <c r="Q89" i="5"/>
  <c r="P109" i="5"/>
  <c r="N119" i="5"/>
  <c r="N118" i="5" s="1"/>
  <c r="N117" i="5" s="1"/>
  <c r="P120" i="5"/>
  <c r="C27" i="7" s="1"/>
  <c r="D252" i="7" s="1"/>
  <c r="N125" i="5"/>
  <c r="W30" i="5"/>
  <c r="X30" i="5"/>
  <c r="P91" i="5"/>
  <c r="X93" i="5"/>
  <c r="W93" i="5"/>
  <c r="N18" i="5"/>
  <c r="N17" i="5" s="1"/>
  <c r="P19" i="5"/>
  <c r="W19" i="5" s="1"/>
  <c r="T108" i="5"/>
  <c r="F24" i="6"/>
  <c r="J24" i="6"/>
  <c r="G249" i="6" s="1"/>
  <c r="W24" i="5"/>
  <c r="X24" i="5"/>
  <c r="C20" i="6"/>
  <c r="K122" i="5"/>
  <c r="P122" i="5" s="1"/>
  <c r="P123" i="5"/>
  <c r="X123" i="5" s="1"/>
  <c r="C28" i="6"/>
  <c r="O97" i="5"/>
  <c r="O90" i="5"/>
  <c r="O89" i="5"/>
  <c r="O75" i="5"/>
  <c r="W105" i="5"/>
  <c r="K78" i="5"/>
  <c r="C18" i="7" s="1"/>
  <c r="D242" i="7" s="1"/>
  <c r="W56" i="5"/>
  <c r="P55" i="5"/>
  <c r="X128" i="5"/>
  <c r="P50" i="5"/>
  <c r="C24" i="6"/>
  <c r="X55" i="5"/>
  <c r="C18" i="6"/>
  <c r="X19" i="5"/>
  <c r="C242" i="6"/>
  <c r="M118" i="5"/>
  <c r="M117" i="5" s="1"/>
  <c r="W120" i="5"/>
  <c r="C25" i="6"/>
  <c r="C250" i="6"/>
  <c r="L79" i="5"/>
  <c r="P79" i="5" s="1"/>
  <c r="X79" i="5" s="1"/>
  <c r="L78" i="5"/>
  <c r="L77" i="5" s="1"/>
  <c r="L76" i="5" s="1"/>
  <c r="P85" i="5"/>
  <c r="X80" i="5"/>
  <c r="X69" i="5"/>
  <c r="W49" i="5"/>
  <c r="P67" i="5"/>
  <c r="W67" i="5" s="1"/>
  <c r="N53" i="5"/>
  <c r="P64" i="5"/>
  <c r="M53" i="5"/>
  <c r="Q53" i="5"/>
  <c r="O53" i="5"/>
  <c r="P60" i="5"/>
  <c r="R53" i="5"/>
  <c r="D10" i="6"/>
  <c r="D10" i="7"/>
  <c r="X58" i="5"/>
  <c r="P54" i="5"/>
  <c r="Q41" i="5"/>
  <c r="Q38" i="5" s="1"/>
  <c r="X40" i="5"/>
  <c r="X33" i="5"/>
  <c r="R18" i="5"/>
  <c r="R17" i="5"/>
  <c r="D8" i="7" s="1"/>
  <c r="X48" i="5"/>
  <c r="P66" i="5"/>
  <c r="W66" i="5" s="1"/>
  <c r="P59" i="5"/>
  <c r="K21" i="5"/>
  <c r="P21" i="5" s="1"/>
  <c r="W21" i="5" s="1"/>
  <c r="V125" i="5"/>
  <c r="R108" i="5"/>
  <c r="D24" i="6"/>
  <c r="H24" i="6" s="1"/>
  <c r="P42" i="5"/>
  <c r="W42" i="5" s="1"/>
  <c r="X42" i="5"/>
  <c r="X46" i="5"/>
  <c r="D11" i="6"/>
  <c r="T102" i="5"/>
  <c r="F23" i="7" s="1"/>
  <c r="G247" i="7" s="1"/>
  <c r="X106" i="5"/>
  <c r="S102" i="5"/>
  <c r="E23" i="6"/>
  <c r="W106" i="5"/>
  <c r="U102" i="5"/>
  <c r="U101" i="5" s="1"/>
  <c r="U90" i="5" s="1"/>
  <c r="U89" i="5" s="1"/>
  <c r="U75" i="5" s="1"/>
  <c r="V102" i="5"/>
  <c r="G23" i="6" s="1"/>
  <c r="G11" i="6"/>
  <c r="S54" i="5"/>
  <c r="W54" i="5" s="1"/>
  <c r="X57" i="5"/>
  <c r="D29" i="6"/>
  <c r="D29" i="7"/>
  <c r="V119" i="5"/>
  <c r="R119" i="5"/>
  <c r="R118" i="5" s="1"/>
  <c r="R117" i="5" s="1"/>
  <c r="D16" i="7" s="1"/>
  <c r="D27" i="6"/>
  <c r="F25" i="6"/>
  <c r="F250" i="6" s="1"/>
  <c r="V111" i="5"/>
  <c r="D25" i="6"/>
  <c r="H25" i="6"/>
  <c r="F24" i="7"/>
  <c r="G249" i="7"/>
  <c r="T91" i="5"/>
  <c r="X91" i="5" s="1"/>
  <c r="X92" i="5"/>
  <c r="F20" i="6"/>
  <c r="F244" i="6" s="1"/>
  <c r="F19" i="7"/>
  <c r="G243" i="7"/>
  <c r="J25" i="6"/>
  <c r="G250" i="6" s="1"/>
  <c r="X116" i="5"/>
  <c r="T115" i="5"/>
  <c r="X115" i="5" s="1"/>
  <c r="T114" i="5"/>
  <c r="X114" i="5"/>
  <c r="F26" i="7"/>
  <c r="W116" i="5"/>
  <c r="S115" i="5"/>
  <c r="E26" i="7" s="1"/>
  <c r="E26" i="6"/>
  <c r="D251" i="6" s="1"/>
  <c r="U115" i="5"/>
  <c r="U114" i="5" s="1"/>
  <c r="V115" i="5"/>
  <c r="G26" i="6"/>
  <c r="V114" i="5"/>
  <c r="G253" i="7"/>
  <c r="T122" i="5"/>
  <c r="X122" i="5" s="1"/>
  <c r="F28" i="6"/>
  <c r="J28" i="6"/>
  <c r="G253" i="6"/>
  <c r="D252" i="6"/>
  <c r="E27" i="7"/>
  <c r="I27" i="7" s="1"/>
  <c r="F252" i="7" s="1"/>
  <c r="F26" i="6"/>
  <c r="F251" i="6" s="1"/>
  <c r="H249" i="6"/>
  <c r="K24" i="6"/>
  <c r="I249" i="6" s="1"/>
  <c r="D249" i="6"/>
  <c r="S108" i="5"/>
  <c r="W108" i="5"/>
  <c r="E22" i="6"/>
  <c r="D246" i="6"/>
  <c r="S94" i="5"/>
  <c r="W94" i="5"/>
  <c r="W95" i="5"/>
  <c r="E20" i="7"/>
  <c r="E244" i="7" s="1"/>
  <c r="G20" i="7"/>
  <c r="I244" i="7"/>
  <c r="E19" i="6"/>
  <c r="T84" i="5"/>
  <c r="T77" i="5" s="1"/>
  <c r="S84" i="5"/>
  <c r="D18" i="6"/>
  <c r="H18" i="6"/>
  <c r="T78" i="5"/>
  <c r="F18" i="6" s="1"/>
  <c r="G18" i="6"/>
  <c r="H242" i="6" s="1"/>
  <c r="V77" i="5"/>
  <c r="V76" i="5" s="1"/>
  <c r="E11" i="6"/>
  <c r="S41" i="5"/>
  <c r="S38" i="5"/>
  <c r="E9" i="7" s="1"/>
  <c r="D8" i="6"/>
  <c r="W23" i="5"/>
  <c r="W29" i="5"/>
  <c r="W22" i="5"/>
  <c r="F253" i="6"/>
  <c r="I20" i="7"/>
  <c r="F244" i="7" s="1"/>
  <c r="F18" i="7"/>
  <c r="G242" i="7" s="1"/>
  <c r="D21" i="6"/>
  <c r="D21" i="7"/>
  <c r="R95" i="5"/>
  <c r="R94" i="5" s="1"/>
  <c r="G29" i="6"/>
  <c r="F29" i="6"/>
  <c r="F254" i="6" s="1"/>
  <c r="U118" i="5"/>
  <c r="U117" i="5"/>
  <c r="E29" i="6"/>
  <c r="E29" i="7"/>
  <c r="T125" i="5"/>
  <c r="F29" i="7"/>
  <c r="G254" i="7" s="1"/>
  <c r="D253" i="6"/>
  <c r="V118" i="5"/>
  <c r="V117" i="5"/>
  <c r="G16" i="7"/>
  <c r="E253" i="7"/>
  <c r="G28" i="6"/>
  <c r="S122" i="5"/>
  <c r="W122" i="5" s="1"/>
  <c r="D16" i="6"/>
  <c r="D28" i="6"/>
  <c r="H28" i="6"/>
  <c r="D28" i="7"/>
  <c r="F252" i="6"/>
  <c r="H252" i="6"/>
  <c r="F27" i="7"/>
  <c r="G27" i="7"/>
  <c r="K27" i="7" s="1"/>
  <c r="J252" i="7" s="1"/>
  <c r="X120" i="5"/>
  <c r="T119" i="5"/>
  <c r="H251" i="6"/>
  <c r="G26" i="7"/>
  <c r="S111" i="5"/>
  <c r="W111" i="5" s="1"/>
  <c r="E25" i="6"/>
  <c r="D250" i="6" s="1"/>
  <c r="E25" i="7"/>
  <c r="I25" i="7" s="1"/>
  <c r="F250" i="7" s="1"/>
  <c r="I249" i="7"/>
  <c r="F249" i="6"/>
  <c r="T101" i="5"/>
  <c r="S101" i="5"/>
  <c r="F23" i="6"/>
  <c r="F247" i="6"/>
  <c r="D247" i="6"/>
  <c r="H247" i="6"/>
  <c r="V101" i="5"/>
  <c r="W102" i="5"/>
  <c r="G23" i="7"/>
  <c r="E23" i="7"/>
  <c r="F22" i="7"/>
  <c r="G22" i="6"/>
  <c r="S97" i="5"/>
  <c r="W97" i="5"/>
  <c r="R97" i="5"/>
  <c r="E246" i="7"/>
  <c r="F22" i="6"/>
  <c r="I245" i="7"/>
  <c r="D245" i="6"/>
  <c r="E245" i="7"/>
  <c r="V94" i="5"/>
  <c r="T94" i="5"/>
  <c r="G21" i="6"/>
  <c r="F21" i="7"/>
  <c r="F21" i="6"/>
  <c r="W91" i="5"/>
  <c r="G244" i="7"/>
  <c r="J20" i="7"/>
  <c r="H244" i="7"/>
  <c r="K20" i="6"/>
  <c r="I244" i="6"/>
  <c r="H244" i="6"/>
  <c r="W92" i="5"/>
  <c r="K20" i="7"/>
  <c r="J244" i="7"/>
  <c r="V91" i="5"/>
  <c r="E243" i="7"/>
  <c r="H243" i="6"/>
  <c r="G19" i="7"/>
  <c r="I243" i="7" s="1"/>
  <c r="F243" i="6"/>
  <c r="S77" i="5"/>
  <c r="D19" i="7"/>
  <c r="U78" i="5"/>
  <c r="U77" i="5"/>
  <c r="U76" i="5"/>
  <c r="E18" i="7"/>
  <c r="E242" i="7" s="1"/>
  <c r="E18" i="6"/>
  <c r="I18" i="6" s="1"/>
  <c r="E242" i="6" s="1"/>
  <c r="I242" i="7"/>
  <c r="T59" i="5"/>
  <c r="X59" i="5"/>
  <c r="S59" i="5"/>
  <c r="S53" i="5" s="1"/>
  <c r="W59" i="5"/>
  <c r="V53" i="5"/>
  <c r="V16" i="5"/>
  <c r="X54" i="5"/>
  <c r="G10" i="6"/>
  <c r="U38" i="5"/>
  <c r="U16" i="5" s="1"/>
  <c r="U15" i="5" s="1"/>
  <c r="U11" i="5" s="1"/>
  <c r="G9" i="6"/>
  <c r="G9" i="7"/>
  <c r="E9" i="6"/>
  <c r="X39" i="5"/>
  <c r="M41" i="5"/>
  <c r="M38" i="5" s="1"/>
  <c r="M16" i="5" s="1"/>
  <c r="W45" i="5"/>
  <c r="W39" i="5"/>
  <c r="L38" i="5"/>
  <c r="L16" i="5"/>
  <c r="P41" i="5"/>
  <c r="W41" i="5" s="1"/>
  <c r="T18" i="5"/>
  <c r="S18" i="5"/>
  <c r="T17" i="5"/>
  <c r="X21" i="5"/>
  <c r="G8" i="7"/>
  <c r="G16" i="6"/>
  <c r="E254" i="7"/>
  <c r="D254" i="6"/>
  <c r="H253" i="6"/>
  <c r="K28" i="6"/>
  <c r="I253" i="6" s="1"/>
  <c r="S118" i="5"/>
  <c r="S117" i="5" s="1"/>
  <c r="T118" i="5"/>
  <c r="T117" i="5" s="1"/>
  <c r="I252" i="7"/>
  <c r="G252" i="7"/>
  <c r="J27" i="7"/>
  <c r="H252" i="7" s="1"/>
  <c r="E251" i="7"/>
  <c r="I251" i="7"/>
  <c r="E250" i="7"/>
  <c r="I25" i="6"/>
  <c r="E250" i="6" s="1"/>
  <c r="I247" i="7"/>
  <c r="E247" i="7"/>
  <c r="H246" i="6"/>
  <c r="G246" i="7"/>
  <c r="F246" i="6"/>
  <c r="H245" i="6"/>
  <c r="T90" i="5"/>
  <c r="X94" i="5"/>
  <c r="F245" i="6"/>
  <c r="V90" i="5"/>
  <c r="V89" i="5"/>
  <c r="G15" i="7" s="1"/>
  <c r="G245" i="7"/>
  <c r="T53" i="5"/>
  <c r="G10" i="7"/>
  <c r="E10" i="6"/>
  <c r="E10" i="7"/>
  <c r="F10" i="7"/>
  <c r="F10" i="6"/>
  <c r="S17" i="5"/>
  <c r="E8" i="7"/>
  <c r="G5" i="7"/>
  <c r="G5" i="6"/>
  <c r="T89" i="5"/>
  <c r="F15" i="6" s="1"/>
  <c r="F242" i="6" l="1"/>
  <c r="F255" i="6" s="1"/>
  <c r="J18" i="6"/>
  <c r="G242" i="6" s="1"/>
  <c r="T76" i="5"/>
  <c r="F16" i="7"/>
  <c r="F16" i="6"/>
  <c r="E16" i="7"/>
  <c r="E16" i="6"/>
  <c r="G14" i="7"/>
  <c r="V75" i="5"/>
  <c r="G14" i="6"/>
  <c r="M15" i="5"/>
  <c r="F15" i="7"/>
  <c r="G15" i="6"/>
  <c r="H254" i="6"/>
  <c r="C244" i="6"/>
  <c r="J20" i="6"/>
  <c r="G244" i="6" s="1"/>
  <c r="H20" i="6"/>
  <c r="Q18" i="2"/>
  <c r="Q17" i="2" s="1"/>
  <c r="Q16" i="2" s="1"/>
  <c r="R64" i="2"/>
  <c r="M29" i="2"/>
  <c r="M28" i="2" s="1"/>
  <c r="M26" i="2"/>
  <c r="P78" i="5"/>
  <c r="F8" i="7"/>
  <c r="X41" i="5"/>
  <c r="E252" i="7"/>
  <c r="E255" i="7" s="1"/>
  <c r="P18" i="5"/>
  <c r="W18" i="5" s="1"/>
  <c r="F9" i="6"/>
  <c r="F9" i="7"/>
  <c r="H25" i="7"/>
  <c r="W79" i="5"/>
  <c r="P38" i="5"/>
  <c r="D244" i="6"/>
  <c r="I20" i="6"/>
  <c r="E244" i="6" s="1"/>
  <c r="K18" i="7"/>
  <c r="J242" i="7" s="1"/>
  <c r="E8" i="6"/>
  <c r="D242" i="6"/>
  <c r="X102" i="5"/>
  <c r="K18" i="5"/>
  <c r="K17" i="5" s="1"/>
  <c r="P53" i="5"/>
  <c r="W55" i="5"/>
  <c r="W109" i="5"/>
  <c r="C24" i="7"/>
  <c r="X109" i="5"/>
  <c r="M75" i="5"/>
  <c r="N90" i="5"/>
  <c r="N89" i="5" s="1"/>
  <c r="N75" i="5" s="1"/>
  <c r="M90" i="5"/>
  <c r="M89" i="5" s="1"/>
  <c r="H26" i="7"/>
  <c r="J18" i="7"/>
  <c r="H242" i="7" s="1"/>
  <c r="C19" i="6"/>
  <c r="C19" i="7"/>
  <c r="P84" i="5"/>
  <c r="X84" i="5" s="1"/>
  <c r="I254" i="7"/>
  <c r="L53" i="2"/>
  <c r="L52" i="2" s="1"/>
  <c r="L33" i="2" s="1"/>
  <c r="L15" i="2" s="1"/>
  <c r="G250" i="7"/>
  <c r="G255" i="7" s="1"/>
  <c r="J25" i="7"/>
  <c r="H250" i="7" s="1"/>
  <c r="X82" i="5"/>
  <c r="S16" i="5"/>
  <c r="S76" i="5"/>
  <c r="H11" i="6"/>
  <c r="P33" i="2"/>
  <c r="O35" i="2"/>
  <c r="P82" i="5"/>
  <c r="W82" i="5" s="1"/>
  <c r="X97" i="5"/>
  <c r="N16" i="5"/>
  <c r="X85" i="5"/>
  <c r="O26" i="2"/>
  <c r="R26" i="2" s="1"/>
  <c r="R27" i="2"/>
  <c r="Q75" i="5"/>
  <c r="Q15" i="5" s="1"/>
  <c r="Q11" i="5" s="1"/>
  <c r="H250" i="6"/>
  <c r="H255" i="6" s="1"/>
  <c r="K25" i="6"/>
  <c r="I250" i="6" s="1"/>
  <c r="C11" i="6"/>
  <c r="I11" i="6" s="1"/>
  <c r="C11" i="7"/>
  <c r="H11" i="7" s="1"/>
  <c r="D23" i="6"/>
  <c r="R101" i="5"/>
  <c r="R90" i="5" s="1"/>
  <c r="R89" i="5" s="1"/>
  <c r="D23" i="7"/>
  <c r="C26" i="6"/>
  <c r="C26" i="7"/>
  <c r="K26" i="7" s="1"/>
  <c r="J251" i="7" s="1"/>
  <c r="M33" i="2"/>
  <c r="P26" i="2"/>
  <c r="P16" i="2" s="1"/>
  <c r="P15" i="2" s="1"/>
  <c r="H20" i="7"/>
  <c r="R77" i="5"/>
  <c r="R76" i="5" s="1"/>
  <c r="D18" i="7"/>
  <c r="H18" i="7" s="1"/>
  <c r="F8" i="6"/>
  <c r="I18" i="7"/>
  <c r="F242" i="7" s="1"/>
  <c r="D243" i="6"/>
  <c r="W85" i="5"/>
  <c r="S114" i="5"/>
  <c r="I24" i="6"/>
  <c r="E249" i="6" s="1"/>
  <c r="C249" i="6"/>
  <c r="I28" i="6"/>
  <c r="E253" i="6" s="1"/>
  <c r="C253" i="6"/>
  <c r="I27" i="6"/>
  <c r="E252" i="6" s="1"/>
  <c r="P126" i="5"/>
  <c r="L125" i="5"/>
  <c r="P125" i="5" s="1"/>
  <c r="X125" i="5" s="1"/>
  <c r="O53" i="2"/>
  <c r="R59" i="2"/>
  <c r="M16" i="2"/>
  <c r="M15" i="2" s="1"/>
  <c r="N33" i="2"/>
  <c r="N15" i="2" s="1"/>
  <c r="O16" i="5"/>
  <c r="O15" i="5" s="1"/>
  <c r="H27" i="7"/>
  <c r="K18" i="6"/>
  <c r="I242" i="6" s="1"/>
  <c r="W115" i="5"/>
  <c r="R17" i="2"/>
  <c r="Q53" i="2"/>
  <c r="Q52" i="2" s="1"/>
  <c r="Q33" i="2" s="1"/>
  <c r="R38" i="5"/>
  <c r="P47" i="5"/>
  <c r="W50" i="5"/>
  <c r="X50" i="5"/>
  <c r="R18" i="2"/>
  <c r="O85" i="2"/>
  <c r="R86" i="2"/>
  <c r="L90" i="5"/>
  <c r="L89" i="5" s="1"/>
  <c r="K90" i="5"/>
  <c r="K89" i="5" s="1"/>
  <c r="P101" i="5"/>
  <c r="C21" i="7"/>
  <c r="C21" i="6"/>
  <c r="X95" i="5"/>
  <c r="K77" i="5"/>
  <c r="K76" i="5" s="1"/>
  <c r="O16" i="2"/>
  <c r="G28" i="7"/>
  <c r="X51" i="5"/>
  <c r="W123" i="5"/>
  <c r="G251" i="7"/>
  <c r="C27" i="6"/>
  <c r="K27" i="6" s="1"/>
  <c r="I252" i="6" s="1"/>
  <c r="C28" i="7"/>
  <c r="T67" i="5"/>
  <c r="P119" i="5"/>
  <c r="P98" i="5"/>
  <c r="X98" i="5"/>
  <c r="W61" i="5"/>
  <c r="G25" i="7"/>
  <c r="D15" i="7" l="1"/>
  <c r="D15" i="6"/>
  <c r="D253" i="7"/>
  <c r="H28" i="7"/>
  <c r="J28" i="7"/>
  <c r="H253" i="7" s="1"/>
  <c r="C251" i="6"/>
  <c r="K26" i="6"/>
  <c r="I251" i="6" s="1"/>
  <c r="I26" i="6"/>
  <c r="E251" i="6" s="1"/>
  <c r="C22" i="7"/>
  <c r="C22" i="6"/>
  <c r="W98" i="5"/>
  <c r="C245" i="6"/>
  <c r="J21" i="6"/>
  <c r="G245" i="6" s="1"/>
  <c r="I21" i="6"/>
  <c r="E245" i="6" s="1"/>
  <c r="K21" i="6"/>
  <c r="I245" i="6" s="1"/>
  <c r="I11" i="7"/>
  <c r="E14" i="6"/>
  <c r="E14" i="7"/>
  <c r="J26" i="7"/>
  <c r="H251" i="7" s="1"/>
  <c r="K11" i="6"/>
  <c r="X119" i="5"/>
  <c r="W119" i="5"/>
  <c r="P118" i="5"/>
  <c r="D245" i="7"/>
  <c r="I21" i="7"/>
  <c r="F245" i="7" s="1"/>
  <c r="K21" i="7"/>
  <c r="J245" i="7" s="1"/>
  <c r="J21" i="7"/>
  <c r="H245" i="7" s="1"/>
  <c r="D9" i="6"/>
  <c r="D9" i="7"/>
  <c r="R16" i="5"/>
  <c r="R53" i="2"/>
  <c r="O52" i="2"/>
  <c r="R52" i="2" s="1"/>
  <c r="H26" i="6"/>
  <c r="D249" i="7"/>
  <c r="I24" i="7"/>
  <c r="F249" i="7" s="1"/>
  <c r="K24" i="7"/>
  <c r="J249" i="7" s="1"/>
  <c r="Q15" i="2"/>
  <c r="E5" i="6"/>
  <c r="E5" i="7"/>
  <c r="D243" i="7"/>
  <c r="J19" i="7"/>
  <c r="H243" i="7" s="1"/>
  <c r="K19" i="7"/>
  <c r="J243" i="7" s="1"/>
  <c r="I19" i="7"/>
  <c r="F243" i="7" s="1"/>
  <c r="H19" i="7"/>
  <c r="G6" i="6"/>
  <c r="G6" i="7"/>
  <c r="V15" i="5"/>
  <c r="C243" i="6"/>
  <c r="K19" i="6"/>
  <c r="I243" i="6" s="1"/>
  <c r="X18" i="5"/>
  <c r="C23" i="6"/>
  <c r="H23" i="6" s="1"/>
  <c r="C23" i="7"/>
  <c r="X101" i="5"/>
  <c r="W101" i="5"/>
  <c r="J26" i="6"/>
  <c r="G251" i="6" s="1"/>
  <c r="C10" i="7"/>
  <c r="C10" i="6"/>
  <c r="W53" i="5"/>
  <c r="W38" i="5"/>
  <c r="X38" i="5"/>
  <c r="C9" i="7"/>
  <c r="C9" i="6"/>
  <c r="J9" i="6" s="1"/>
  <c r="H21" i="7"/>
  <c r="R75" i="5"/>
  <c r="D14" i="6"/>
  <c r="D14" i="7"/>
  <c r="I28" i="7"/>
  <c r="F253" i="7" s="1"/>
  <c r="P17" i="5"/>
  <c r="K16" i="5"/>
  <c r="R85" i="2"/>
  <c r="O84" i="2"/>
  <c r="R84" i="2" s="1"/>
  <c r="K11" i="7"/>
  <c r="I19" i="6"/>
  <c r="E243" i="6" s="1"/>
  <c r="H24" i="7"/>
  <c r="X53" i="5"/>
  <c r="X126" i="5"/>
  <c r="C29" i="7"/>
  <c r="C29" i="6"/>
  <c r="C252" i="6"/>
  <c r="H27" i="6"/>
  <c r="J27" i="6"/>
  <c r="G252" i="6" s="1"/>
  <c r="P90" i="5"/>
  <c r="H19" i="6"/>
  <c r="R35" i="2"/>
  <c r="O34" i="2"/>
  <c r="J24" i="7"/>
  <c r="H249" i="7" s="1"/>
  <c r="F14" i="7"/>
  <c r="T75" i="5"/>
  <c r="F14" i="6"/>
  <c r="L118" i="5"/>
  <c r="L117" i="5" s="1"/>
  <c r="L75" i="5" s="1"/>
  <c r="L15" i="5" s="1"/>
  <c r="L12" i="5" s="1"/>
  <c r="W84" i="5"/>
  <c r="P77" i="5"/>
  <c r="W78" i="5"/>
  <c r="X78" i="5"/>
  <c r="K25" i="7"/>
  <c r="J250" i="7" s="1"/>
  <c r="I250" i="7"/>
  <c r="R16" i="2"/>
  <c r="D255" i="6"/>
  <c r="T66" i="5"/>
  <c r="X67" i="5"/>
  <c r="N15" i="5"/>
  <c r="K28" i="7"/>
  <c r="J253" i="7" s="1"/>
  <c r="I253" i="7"/>
  <c r="W126" i="5"/>
  <c r="K75" i="5"/>
  <c r="W47" i="5"/>
  <c r="X47" i="5"/>
  <c r="W114" i="5"/>
  <c r="S90" i="5"/>
  <c r="D251" i="7"/>
  <c r="I26" i="7"/>
  <c r="F251" i="7" s="1"/>
  <c r="J19" i="6"/>
  <c r="G243" i="6" s="1"/>
  <c r="W125" i="5"/>
  <c r="H21" i="6"/>
  <c r="C254" i="6" l="1"/>
  <c r="I29" i="6"/>
  <c r="E254" i="6" s="1"/>
  <c r="H29" i="6"/>
  <c r="K29" i="6"/>
  <c r="I254" i="6" s="1"/>
  <c r="J29" i="6"/>
  <c r="G254" i="6" s="1"/>
  <c r="C8" i="7"/>
  <c r="P16" i="5"/>
  <c r="C8" i="6"/>
  <c r="X17" i="5"/>
  <c r="W17" i="5"/>
  <c r="H9" i="6"/>
  <c r="K10" i="6"/>
  <c r="H10" i="6"/>
  <c r="J10" i="6"/>
  <c r="I10" i="6"/>
  <c r="K10" i="7"/>
  <c r="I10" i="7"/>
  <c r="H10" i="7"/>
  <c r="J10" i="7"/>
  <c r="F6" i="7"/>
  <c r="F6" i="6"/>
  <c r="D254" i="7"/>
  <c r="J29" i="7"/>
  <c r="H254" i="7" s="1"/>
  <c r="I29" i="7"/>
  <c r="F254" i="7" s="1"/>
  <c r="H29" i="7"/>
  <c r="K29" i="7"/>
  <c r="J254" i="7" s="1"/>
  <c r="I255" i="7"/>
  <c r="D6" i="7"/>
  <c r="D6" i="6"/>
  <c r="P117" i="5"/>
  <c r="X118" i="5"/>
  <c r="W118" i="5"/>
  <c r="R34" i="2"/>
  <c r="O33" i="2"/>
  <c r="V11" i="5"/>
  <c r="G3" i="6"/>
  <c r="G3" i="7"/>
  <c r="P76" i="5"/>
  <c r="X77" i="5"/>
  <c r="W77" i="5"/>
  <c r="D247" i="7"/>
  <c r="J23" i="7"/>
  <c r="H247" i="7" s="1"/>
  <c r="K23" i="7"/>
  <c r="J247" i="7" s="1"/>
  <c r="I23" i="7"/>
  <c r="F247" i="7" s="1"/>
  <c r="H23" i="7"/>
  <c r="C247" i="6"/>
  <c r="J23" i="6"/>
  <c r="G247" i="6" s="1"/>
  <c r="K23" i="6"/>
  <c r="I247" i="6" s="1"/>
  <c r="I23" i="6"/>
  <c r="E247" i="6" s="1"/>
  <c r="C246" i="6"/>
  <c r="C255" i="6" s="1"/>
  <c r="I22" i="6"/>
  <c r="E246" i="6" s="1"/>
  <c r="J22" i="6"/>
  <c r="G246" i="6" s="1"/>
  <c r="K22" i="6"/>
  <c r="I246" i="6" s="1"/>
  <c r="H22" i="6"/>
  <c r="P89" i="5"/>
  <c r="X90" i="5"/>
  <c r="I9" i="7"/>
  <c r="K9" i="7"/>
  <c r="D246" i="7"/>
  <c r="D255" i="7" s="1"/>
  <c r="J22" i="7"/>
  <c r="H246" i="7" s="1"/>
  <c r="K22" i="7"/>
  <c r="J246" i="7" s="1"/>
  <c r="I22" i="7"/>
  <c r="F246" i="7" s="1"/>
  <c r="H22" i="7"/>
  <c r="J9" i="7"/>
  <c r="D5" i="7"/>
  <c r="R15" i="5"/>
  <c r="D5" i="6"/>
  <c r="K9" i="6"/>
  <c r="I9" i="6"/>
  <c r="X66" i="5"/>
  <c r="F11" i="7"/>
  <c r="J11" i="7" s="1"/>
  <c r="F11" i="6"/>
  <c r="J11" i="6" s="1"/>
  <c r="T16" i="5"/>
  <c r="S89" i="5"/>
  <c r="W90" i="5"/>
  <c r="K15" i="5"/>
  <c r="K11" i="5" s="1"/>
  <c r="H9" i="7"/>
  <c r="H255" i="7" l="1"/>
  <c r="F255" i="7"/>
  <c r="I255" i="6"/>
  <c r="G255" i="6"/>
  <c r="E255" i="6"/>
  <c r="T15" i="5"/>
  <c r="X16" i="5"/>
  <c r="F5" i="7"/>
  <c r="F5" i="6"/>
  <c r="C14" i="7"/>
  <c r="P75" i="5"/>
  <c r="C14" i="6"/>
  <c r="W76" i="5"/>
  <c r="X76" i="5"/>
  <c r="I33" i="7"/>
  <c r="G1" i="7"/>
  <c r="G1" i="6"/>
  <c r="I33" i="6"/>
  <c r="H8" i="6"/>
  <c r="K8" i="6"/>
  <c r="I8" i="6"/>
  <c r="J8" i="6"/>
  <c r="D3" i="7"/>
  <c r="R11" i="5"/>
  <c r="D3" i="6"/>
  <c r="C5" i="6"/>
  <c r="H5" i="6" s="1"/>
  <c r="P15" i="5"/>
  <c r="C5" i="7"/>
  <c r="W16" i="5"/>
  <c r="H5" i="7"/>
  <c r="C15" i="7"/>
  <c r="C15" i="6"/>
  <c r="X89" i="5"/>
  <c r="R33" i="2"/>
  <c r="O15" i="2"/>
  <c r="R15" i="2" s="1"/>
  <c r="J255" i="7"/>
  <c r="K8" i="7"/>
  <c r="I8" i="7"/>
  <c r="H8" i="7"/>
  <c r="J8" i="7"/>
  <c r="E15" i="7"/>
  <c r="I15" i="7" s="1"/>
  <c r="E15" i="6"/>
  <c r="I15" i="6" s="1"/>
  <c r="W89" i="5"/>
  <c r="S75" i="5"/>
  <c r="C16" i="6"/>
  <c r="C16" i="7"/>
  <c r="X117" i="5"/>
  <c r="W117" i="5"/>
  <c r="C33" i="7" l="1"/>
  <c r="K5" i="7"/>
  <c r="I5" i="7"/>
  <c r="C3" i="6"/>
  <c r="H3" i="6" s="1"/>
  <c r="C3" i="7"/>
  <c r="P11" i="5"/>
  <c r="J5" i="6"/>
  <c r="C33" i="6"/>
  <c r="K5" i="6"/>
  <c r="I5" i="6"/>
  <c r="J5" i="7"/>
  <c r="D1" i="6"/>
  <c r="T11" i="5"/>
  <c r="X15" i="5"/>
  <c r="F3" i="7"/>
  <c r="F3" i="6"/>
  <c r="D1" i="7"/>
  <c r="H3" i="7"/>
  <c r="H16" i="7"/>
  <c r="K16" i="7"/>
  <c r="I16" i="7"/>
  <c r="J16" i="7"/>
  <c r="H16" i="6"/>
  <c r="K16" i="6"/>
  <c r="I16" i="6"/>
  <c r="J16" i="6"/>
  <c r="K14" i="6"/>
  <c r="I14" i="6"/>
  <c r="J14" i="6"/>
  <c r="H14" i="6"/>
  <c r="E6" i="7"/>
  <c r="W75" i="5"/>
  <c r="E6" i="6"/>
  <c r="S15" i="5"/>
  <c r="J15" i="6"/>
  <c r="K15" i="6"/>
  <c r="H15" i="6"/>
  <c r="C6" i="7"/>
  <c r="C6" i="6"/>
  <c r="X75" i="5"/>
  <c r="K15" i="7"/>
  <c r="J15" i="7"/>
  <c r="H15" i="7"/>
  <c r="K14" i="7"/>
  <c r="J14" i="7"/>
  <c r="H14" i="7"/>
  <c r="I14" i="7"/>
  <c r="C34" i="6" l="1"/>
  <c r="K6" i="6"/>
  <c r="H6" i="6"/>
  <c r="J6" i="6"/>
  <c r="W15" i="5"/>
  <c r="E3" i="6"/>
  <c r="S11" i="5"/>
  <c r="E3" i="7"/>
  <c r="I6" i="6"/>
  <c r="I6" i="7"/>
  <c r="C35" i="6"/>
  <c r="D33" i="6" s="1"/>
  <c r="J3" i="6"/>
  <c r="H33" i="6"/>
  <c r="F1" i="6"/>
  <c r="C1" i="7"/>
  <c r="K3" i="7"/>
  <c r="C1" i="6"/>
  <c r="K3" i="6"/>
  <c r="H33" i="7"/>
  <c r="F1" i="7"/>
  <c r="J3" i="7"/>
  <c r="C34" i="7"/>
  <c r="K6" i="7"/>
  <c r="H6" i="7"/>
  <c r="J6" i="7"/>
  <c r="E1" i="6" l="1"/>
  <c r="G33" i="6"/>
  <c r="I3" i="6"/>
  <c r="I3" i="7"/>
  <c r="E1" i="7"/>
  <c r="G33" i="7"/>
  <c r="C35" i="7"/>
  <c r="D33" i="7" s="1"/>
  <c r="D34" i="6"/>
  <c r="D35" i="6" s="1"/>
  <c r="D34" i="7" l="1"/>
  <c r="D35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R115" authorId="0" shapeId="0" xr:uid="{99F0A1AA-528D-4CFB-ABA7-9EE53218ACB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Valor manual correspondiente al traslado nivel decreto que se encuentra en curso por 9,673,530,652 CDP MOD 125</t>
        </r>
      </text>
    </comment>
    <comment ref="P126" authorId="0" shapeId="0" xr:uid="{D49A5710-73D4-4A6A-A81A-E9967221714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DECRETO, OAP</t>
        </r>
      </text>
    </comment>
    <comment ref="R126" authorId="0" shapeId="0" xr:uid="{75FFE330-9545-4FA0-B4DC-191339C942E4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 OAP</t>
        </r>
      </text>
    </comment>
  </commentList>
</comments>
</file>

<file path=xl/sharedStrings.xml><?xml version="1.0" encoding="utf-8"?>
<sst xmlns="http://schemas.openxmlformats.org/spreadsheetml/2006/main" count="1493" uniqueCount="311">
  <si>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</si>
  <si>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</si>
  <si>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</si>
  <si>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</si>
  <si>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</si>
  <si>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</si>
  <si>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</si>
  <si>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</si>
  <si>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</si>
  <si>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</si>
  <si>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</si>
  <si>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</si>
  <si>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</si>
  <si>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</si>
  <si>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</si>
  <si>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</si>
  <si>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</si>
  <si>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</si>
  <si>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</si>
  <si>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</si>
  <si>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</si>
  <si>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</si>
  <si>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</si>
  <si>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</si>
  <si>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</si>
  <si>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</si>
  <si>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</si>
  <si>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</si>
  <si>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</si>
  <si>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</si>
  <si>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</si>
  <si>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</si>
  <si>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</si>
  <si>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</si>
  <si>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</si>
  <si>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</si>
  <si>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</si>
  <si>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</si>
  <si>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</si>
  <si>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</si>
  <si>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</si>
  <si>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</si>
  <si>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</si>
  <si>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</si>
  <si>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</si>
  <si>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</si>
  <si>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</si>
  <si>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</si>
  <si>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</si>
  <si>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</si>
  <si>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</si>
  <si>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</si>
  <si>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</si>
  <si>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</si>
  <si>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</si>
  <si>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</si>
  <si>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</si>
  <si>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</si>
  <si>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</si>
  <si>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</si>
  <si>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</si>
  <si>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</si>
  <si>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</si>
  <si>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</si>
  <si>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</si>
  <si>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</si>
  <si>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</si>
  <si>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</si>
  <si>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</si>
  <si>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</si>
  <si>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</si>
  <si>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</si>
  <si>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</si>
  <si>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</si>
  <si>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</si>
  <si>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</si>
  <si>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</si>
  <si>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</si>
  <si>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</si>
  <si>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</si>
  <si>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</si>
  <si>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</si>
  <si>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</si>
  <si>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</si>
  <si>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</si>
  <si>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</si>
  <si>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</si>
  <si>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</si>
  <si>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</si>
  <si>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</si>
  <si>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</si>
  <si>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</si>
  <si>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</si>
  <si>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</si>
  <si>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</si>
  <si>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</si>
  <si>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</si>
  <si>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</si>
  <si>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</si>
  <si>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</si>
  <si>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</si>
  <si>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</si>
  <si>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</si>
  <si>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</si>
  <si>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</si>
  <si>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</si>
  <si>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</si>
  <si>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</si>
  <si>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</si>
  <si>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</si>
  <si>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</si>
  <si>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</si>
  <si>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</si>
  <si>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</si>
  <si>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</si>
  <si>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</si>
  <si>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</si>
  <si>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</si>
  <si>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</si>
  <si>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</si>
  <si>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</si>
  <si>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</si>
  <si>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</si>
  <si>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</si>
  <si>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</si>
  <si>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</si>
  <si>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</si>
  <si>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</si>
  <si>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</si>
  <si>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</si>
  <si>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</si>
  <si>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</si>
  <si>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</si>
  <si>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</si>
  <si>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</si>
  <si>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</si>
  <si>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</si>
  <si>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</si>
  <si>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</si>
  <si>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</si>
  <si>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</si>
  <si>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</si>
  <si>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</si>
  <si>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</si>
  <si>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</si>
  <si>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</si>
  <si>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</si>
  <si>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</si>
  <si>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</si>
  <si>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</si>
  <si>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</si>
  <si>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</si>
  <si>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</si>
  <si>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</si>
  <si>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</si>
  <si>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</si>
  <si>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</si>
  <si>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</si>
  <si>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</si>
  <si>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</si>
  <si>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</si>
  <si>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</si>
  <si>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</si>
  <si>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</si>
  <si>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</si>
  <si>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</si>
  <si>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</si>
  <si>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</si>
  <si>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</si>
  <si>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</si>
  <si>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</si>
  <si>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</si>
  <si>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</si>
  <si>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</si>
  <si>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</si>
  <si>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</si>
  <si>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</si>
  <si>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</si>
  <si>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</si>
  <si>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</si>
  <si>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</si>
  <si>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</si>
  <si>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</si>
  <si>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</si>
  <si>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</si>
  <si>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</si>
  <si>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</si>
  <si>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</si>
  <si>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</si>
  <si>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</si>
  <si>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</si>
  <si>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</si>
  <si>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</si>
  <si>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</si>
  <si>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</si>
  <si>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</si>
  <si>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</si>
  <si>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</si>
  <si>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</si>
  <si>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</si>
  <si>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</si>
  <si>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</si>
  <si>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</si>
  <si>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</si>
  <si>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</si>
  <si>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</si>
  <si>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</si>
  <si>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</si>
  <si>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</si>
  <si>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</si>
  <si>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</si>
  <si>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</si>
  <si>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</si>
  <si>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</si>
  <si>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</si>
  <si>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</si>
  <si>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</si>
  <si>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</si>
  <si>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</si>
  <si>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</si>
  <si>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</si>
  <si>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</si>
  <si>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</si>
  <si>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</si>
  <si>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</si>
  <si>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</si>
  <si>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</si>
  <si>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</si>
  <si>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</si>
  <si>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</si>
  <si>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</si>
  <si>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</si>
  <si>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</si>
  <si>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</si>
  <si>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</si>
  <si>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</si>
  <si>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</si>
  <si>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</si>
  <si>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</si>
  <si>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</si>
  <si>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</si>
  <si>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</si>
  <si>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</si>
  <si>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</si>
  <si>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</si>
  <si>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</si>
  <si>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</si>
  <si>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</si>
  <si>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</si>
  <si>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</si>
  <si>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</si>
  <si>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</si>
  <si>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</si>
  <si>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</si>
  <si>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</si>
  <si>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</si>
  <si>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</si>
  <si>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</si>
  <si>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</si>
  <si>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</si>
  <si>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</si>
  <si>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</si>
  <si>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</si>
  <si>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</si>
  <si>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</si>
  <si>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</si>
  <si>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</si>
  <si>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</si>
  <si>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</si>
  <si>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</si>
  <si>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</si>
  <si>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</si>
  <si>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</si>
  <si>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</si>
  <si>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</si>
  <si>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</si>
  <si>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</si>
  <si>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</si>
  <si>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</si>
  <si>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</si>
  <si>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</si>
  <si>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</si>
  <si>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</si>
  <si>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</si>
  <si>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</si>
  <si>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</si>
  <si>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</si>
  <si>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</si>
  <si>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</si>
  <si>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</si>
  <si>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</si>
  <si>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</si>
  <si>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</si>
  <si>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</si>
  <si>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>OTRAS TRANSFERENCIAS - DISTRIBUCIÓN PREVIO CONCEPTO DGPPN</t>
  </si>
  <si>
    <t>A ÓRGANOS DEL PGN</t>
  </si>
  <si>
    <r>
      <rPr>
        <b/>
        <sz val="8"/>
        <rFont val="Arial"/>
        <family val="2"/>
      </rPr>
      <t>Marco normativo Vigencia 2026 :</t>
    </r>
    <r>
      <rPr>
        <sz val="8"/>
        <rFont val="Arial"/>
        <family val="2"/>
      </rPr>
      <t xml:space="preserve">
*Ley 2559 del 22 de diciembre 2025 “ Por la cual se decreta el presupuesto de rentas y recursos de capital y Ley de apropiaciones para la vigencia fiscal del 1o de enero al 31 de diciembre 2026”.
*Decreto 1477 del 30 de diciembre 2025 “Por el cual se liquida el Presupuesto General de la Nación para la vigencia fiscal de 2026, se detallan las apropiaciones y se clasifican y definen los gastos”.
Fuente de Información: SIIF - GIT Gestión Presupuestal
*Para la cuenta A-03 Transferencias Corrientes se asigno mediante Ley 2559 del 2025 y Decreto de Liquidación No.1477/2025 una apropiación de $16.404.043.644, se presenta bloqueo de apropiaciones en el ordinal A-03-03-01-999 OTRAS TRANSFERENCIAS - DISTRIBUCIÓN PREVIO CONCEPTO DGPPN por $4.356.738.764</t>
    </r>
  </si>
  <si>
    <t>C-4302-1604-27-20303E</t>
  </si>
  <si>
    <t>C-4302-1604-28-20303A</t>
  </si>
  <si>
    <t>C-4302-1604-29-20303F</t>
  </si>
  <si>
    <t>DEPENDENCIA</t>
  </si>
  <si>
    <t>FOMENTO Y DESARROLLO</t>
  </si>
  <si>
    <t>VICEMINISTERIO</t>
  </si>
  <si>
    <t>IVC</t>
  </si>
  <si>
    <t>DESPACHO MINISTRA</t>
  </si>
  <si>
    <t>POSICIONAMIENTO Y LIDERAZGO DEPORTIVO</t>
  </si>
  <si>
    <t>RECURSOS Y HERRAMIENTAS</t>
  </si>
  <si>
    <t>SECRETARIA GENERAL - TICS</t>
  </si>
  <si>
    <t>SECRETARIA GENERAL - MANTENIMIENTO SEDES</t>
  </si>
  <si>
    <t>OFICINA ASESORA DE PLANEACIÓN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</si>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</sst>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sz val="7"/>
      <color rgb="FFFF0000"/>
      <name val="Arial"/>
      <family val="2"/>
    </font>
    <font>
      <b/>
      <sz val="7"/>
      <color rgb="FFFF0000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10"/>
      <color theme="0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b/>
      <sz val="8"/>
      <color rgb="FFFF3505"/>
      <name val="Arial"/>
      <family val="2"/>
    </font>
    <font>
      <sz val="7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39997558519241921"/>
        <bgColor indexed="64"/>
      </patternFill>
    </fill>
  </fills>
  <borders count="8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76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21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2" fillId="0" borderId="3" xfId="23" applyNumberFormat="1" applyFont="1" applyBorder="1" applyAlignment="1">
      <alignment horizontal="right" vertical="center"/>
    </xf>
    <xf numFmtId="4" fontId="22" fillId="0" borderId="18" xfId="23" applyNumberFormat="1" applyFont="1" applyBorder="1" applyAlignment="1">
      <alignment horizontal="right" vertical="center"/>
    </xf>
    <xf numFmtId="4" fontId="22" fillId="0" borderId="3" xfId="23" applyNumberFormat="1" applyFont="1" applyBorder="1" applyAlignment="1">
      <alignment horizontal="right" vertical="center" wrapText="1"/>
    </xf>
    <xf numFmtId="4" fontId="22" fillId="0" borderId="19" xfId="23" applyNumberFormat="1" applyFont="1" applyBorder="1" applyAlignment="1">
      <alignment horizontal="right" vertical="center"/>
    </xf>
    <xf numFmtId="0" fontId="23" fillId="3" borderId="20" xfId="23" applyFont="1" applyFill="1" applyBorder="1" applyAlignment="1">
      <alignment horizontal="center" vertical="center" wrapText="1"/>
    </xf>
    <xf numFmtId="1" fontId="23" fillId="3" borderId="20" xfId="23" applyNumberFormat="1" applyFont="1" applyFill="1" applyBorder="1" applyAlignment="1">
      <alignment horizontal="center" vertical="center" wrapText="1"/>
    </xf>
    <xf numFmtId="49" fontId="23" fillId="3" borderId="20" xfId="23" applyNumberFormat="1" applyFont="1" applyFill="1" applyBorder="1" applyAlignment="1">
      <alignment horizontal="center" vertical="center" wrapText="1"/>
    </xf>
    <xf numFmtId="0" fontId="23" fillId="3" borderId="21" xfId="23" applyFont="1" applyFill="1" applyBorder="1" applyAlignment="1">
      <alignment horizontal="center" vertical="center" wrapText="1"/>
    </xf>
    <xf numFmtId="1" fontId="22" fillId="0" borderId="9" xfId="23" applyNumberFormat="1" applyFont="1" applyBorder="1" applyAlignment="1">
      <alignment horizontal="center" vertical="center"/>
    </xf>
    <xf numFmtId="1" fontId="22" fillId="0" borderId="3" xfId="23" applyNumberFormat="1" applyFont="1" applyBorder="1" applyAlignment="1">
      <alignment horizontal="center" vertical="center"/>
    </xf>
    <xf numFmtId="4" fontId="22" fillId="0" borderId="3" xfId="13" applyNumberFormat="1" applyFont="1" applyFill="1" applyBorder="1" applyAlignment="1">
      <alignment horizontal="center" vertical="center"/>
    </xf>
    <xf numFmtId="1" fontId="22" fillId="0" borderId="3" xfId="13" applyNumberFormat="1" applyFont="1" applyFill="1" applyBorder="1" applyAlignment="1">
      <alignment horizontal="center" vertical="center"/>
    </xf>
    <xf numFmtId="49" fontId="22" fillId="0" borderId="3" xfId="13" applyNumberFormat="1" applyFont="1" applyFill="1" applyBorder="1" applyAlignment="1">
      <alignment horizontal="center" vertical="center"/>
    </xf>
    <xf numFmtId="4" fontId="22" fillId="0" borderId="7" xfId="13" applyNumberFormat="1" applyFont="1" applyFill="1" applyBorder="1" applyAlignment="1">
      <alignment horizontal="center" vertical="center"/>
    </xf>
    <xf numFmtId="1" fontId="24" fillId="0" borderId="3" xfId="23" applyNumberFormat="1" applyFont="1" applyBorder="1" applyAlignment="1">
      <alignment horizontal="left" vertical="center" wrapText="1"/>
    </xf>
    <xf numFmtId="9" fontId="22" fillId="0" borderId="8" xfId="25" applyFont="1" applyFill="1" applyBorder="1" applyAlignment="1">
      <alignment horizontal="center" vertical="center"/>
    </xf>
    <xf numFmtId="4" fontId="25" fillId="0" borderId="0" xfId="0" applyNumberFormat="1" applyFont="1"/>
    <xf numFmtId="0" fontId="26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2" fillId="0" borderId="9" xfId="23" applyNumberFormat="1" applyFont="1" applyBorder="1" applyAlignment="1">
      <alignment horizontal="center" vertical="center" wrapText="1"/>
    </xf>
    <xf numFmtId="1" fontId="22" fillId="0" borderId="3" xfId="23" applyNumberFormat="1" applyFont="1" applyBorder="1" applyAlignment="1">
      <alignment horizontal="center" vertical="center" wrapText="1"/>
    </xf>
    <xf numFmtId="4" fontId="22" fillId="0" borderId="3" xfId="13" applyNumberFormat="1" applyFont="1" applyFill="1" applyBorder="1" applyAlignment="1">
      <alignment horizontal="center" vertical="center" wrapText="1"/>
    </xf>
    <xf numFmtId="1" fontId="22" fillId="0" borderId="3" xfId="13" applyNumberFormat="1" applyFont="1" applyFill="1" applyBorder="1" applyAlignment="1">
      <alignment horizontal="center" vertical="center" wrapText="1"/>
    </xf>
    <xf numFmtId="49" fontId="22" fillId="0" borderId="3" xfId="13" applyNumberFormat="1" applyFont="1" applyFill="1" applyBorder="1" applyAlignment="1">
      <alignment horizontal="center" vertical="center" wrapText="1"/>
    </xf>
    <xf numFmtId="4" fontId="22" fillId="0" borderId="7" xfId="13" applyNumberFormat="1" applyFont="1" applyFill="1" applyBorder="1" applyAlignment="1">
      <alignment horizontal="center" vertical="center" wrapText="1"/>
    </xf>
    <xf numFmtId="9" fontId="22" fillId="0" borderId="8" xfId="25" applyFont="1" applyFill="1" applyBorder="1" applyAlignment="1">
      <alignment horizontal="center" vertical="center" wrapText="1"/>
    </xf>
    <xf numFmtId="4" fontId="25" fillId="0" borderId="0" xfId="0" applyNumberFormat="1" applyFont="1" applyAlignment="1">
      <alignment wrapText="1"/>
    </xf>
    <xf numFmtId="0" fontId="26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4" fillId="0" borderId="3" xfId="23" applyNumberFormat="1" applyFont="1" applyBorder="1" applyAlignment="1">
      <alignment horizontal="justify" vertical="justify" wrapText="1"/>
    </xf>
    <xf numFmtId="9" fontId="22" fillId="0" borderId="25" xfId="25" applyFont="1" applyFill="1" applyBorder="1" applyAlignment="1">
      <alignment horizontal="center" vertical="center"/>
    </xf>
    <xf numFmtId="1" fontId="22" fillId="0" borderId="26" xfId="23" applyNumberFormat="1" applyFont="1" applyBorder="1" applyAlignment="1">
      <alignment horizontal="center" vertical="center"/>
    </xf>
    <xf numFmtId="1" fontId="22" fillId="0" borderId="18" xfId="23" applyNumberFormat="1" applyFont="1" applyBorder="1" applyAlignment="1">
      <alignment horizontal="center" vertical="center"/>
    </xf>
    <xf numFmtId="4" fontId="22" fillId="0" borderId="18" xfId="13" applyNumberFormat="1" applyFont="1" applyFill="1" applyBorder="1" applyAlignment="1">
      <alignment horizontal="center" vertical="center"/>
    </xf>
    <xf numFmtId="1" fontId="22" fillId="0" borderId="18" xfId="13" applyNumberFormat="1" applyFont="1" applyFill="1" applyBorder="1" applyAlignment="1">
      <alignment horizontal="center" vertical="center"/>
    </xf>
    <xf numFmtId="49" fontId="22" fillId="0" borderId="18" xfId="13" applyNumberFormat="1" applyFont="1" applyFill="1" applyBorder="1" applyAlignment="1">
      <alignment horizontal="center" vertical="center"/>
    </xf>
    <xf numFmtId="4" fontId="22" fillId="0" borderId="27" xfId="13" applyNumberFormat="1" applyFont="1" applyFill="1" applyBorder="1" applyAlignment="1">
      <alignment horizontal="center" vertical="center"/>
    </xf>
    <xf numFmtId="1" fontId="24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4" fillId="0" borderId="3" xfId="23" applyNumberFormat="1" applyFont="1" applyBorder="1" applyAlignment="1">
      <alignment horizontal="justify" vertical="center" wrapText="1"/>
    </xf>
    <xf numFmtId="1" fontId="24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2" fillId="0" borderId="29" xfId="23" applyNumberFormat="1" applyFont="1" applyBorder="1" applyAlignment="1">
      <alignment horizontal="center" vertical="center"/>
    </xf>
    <xf numFmtId="1" fontId="22" fillId="0" borderId="19" xfId="23" applyNumberFormat="1" applyFont="1" applyBorder="1" applyAlignment="1">
      <alignment horizontal="center" vertical="center"/>
    </xf>
    <xf numFmtId="4" fontId="22" fillId="0" borderId="19" xfId="13" applyNumberFormat="1" applyFont="1" applyFill="1" applyBorder="1" applyAlignment="1">
      <alignment horizontal="center" vertical="center"/>
    </xf>
    <xf numFmtId="1" fontId="22" fillId="0" borderId="19" xfId="13" applyNumberFormat="1" applyFont="1" applyFill="1" applyBorder="1" applyAlignment="1">
      <alignment horizontal="center" vertical="center"/>
    </xf>
    <xf numFmtId="49" fontId="22" fillId="0" borderId="19" xfId="13" applyNumberFormat="1" applyFont="1" applyFill="1" applyBorder="1" applyAlignment="1">
      <alignment horizontal="center" vertical="center"/>
    </xf>
    <xf numFmtId="4" fontId="22" fillId="0" borderId="30" xfId="13" applyNumberFormat="1" applyFont="1" applyFill="1" applyBorder="1" applyAlignment="1">
      <alignment horizontal="center" vertical="center"/>
    </xf>
    <xf numFmtId="1" fontId="24" fillId="0" borderId="19" xfId="23" applyNumberFormat="1" applyFont="1" applyBorder="1" applyAlignment="1">
      <alignment horizontal="justify" vertical="justify" wrapText="1"/>
    </xf>
    <xf numFmtId="9" fontId="22" fillId="0" borderId="31" xfId="25" applyFont="1" applyFill="1" applyBorder="1" applyAlignment="1">
      <alignment horizontal="center" vertical="center"/>
    </xf>
    <xf numFmtId="1" fontId="27" fillId="4" borderId="22" xfId="23" applyNumberFormat="1" applyFont="1" applyFill="1" applyBorder="1" applyAlignment="1">
      <alignment horizontal="center" vertical="center"/>
    </xf>
    <xf numFmtId="1" fontId="27" fillId="4" borderId="13" xfId="23" applyNumberFormat="1" applyFont="1" applyFill="1" applyBorder="1" applyAlignment="1">
      <alignment horizontal="center" vertical="center"/>
    </xf>
    <xf numFmtId="49" fontId="27" fillId="4" borderId="13" xfId="23" applyNumberFormat="1" applyFont="1" applyFill="1" applyBorder="1" applyAlignment="1">
      <alignment horizontal="center" vertical="center"/>
    </xf>
    <xf numFmtId="1" fontId="27" fillId="4" borderId="23" xfId="23" applyNumberFormat="1" applyFont="1" applyFill="1" applyBorder="1" applyAlignment="1">
      <alignment horizontal="center" vertical="center"/>
    </xf>
    <xf numFmtId="1" fontId="23" fillId="4" borderId="13" xfId="23" applyNumberFormat="1" applyFont="1" applyFill="1" applyBorder="1" applyAlignment="1">
      <alignment horizontal="justify" vertical="center" wrapText="1"/>
    </xf>
    <xf numFmtId="4" fontId="27" fillId="4" borderId="13" xfId="23" applyNumberFormat="1" applyFont="1" applyFill="1" applyBorder="1" applyAlignment="1">
      <alignment horizontal="right" vertical="center"/>
    </xf>
    <xf numFmtId="9" fontId="27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8" fillId="3" borderId="87" xfId="0" applyNumberFormat="1" applyFont="1" applyFill="1" applyBorder="1" applyAlignment="1">
      <alignment horizontal="center" vertical="center" wrapText="1"/>
    </xf>
    <xf numFmtId="168" fontId="16" fillId="0" borderId="87" xfId="25" applyNumberFormat="1" applyFont="1" applyBorder="1" applyAlignment="1">
      <alignment horizontal="center"/>
    </xf>
    <xf numFmtId="166" fontId="16" fillId="6" borderId="87" xfId="0" applyNumberFormat="1" applyFont="1" applyFill="1" applyBorder="1"/>
    <xf numFmtId="166" fontId="16" fillId="7" borderId="87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7" borderId="87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9" fillId="0" borderId="0" xfId="0" applyNumberFormat="1" applyFont="1"/>
    <xf numFmtId="168" fontId="16" fillId="0" borderId="0" xfId="25" applyNumberFormat="1" applyFont="1"/>
    <xf numFmtId="168" fontId="30" fillId="0" borderId="0" xfId="25" applyNumberFormat="1" applyFont="1" applyBorder="1" applyAlignment="1">
      <alignment horizontal="center"/>
    </xf>
    <xf numFmtId="166" fontId="30" fillId="0" borderId="0" xfId="0" applyNumberFormat="1" applyFont="1"/>
    <xf numFmtId="167" fontId="30" fillId="0" borderId="0" xfId="1" applyNumberFormat="1" applyFont="1" applyFill="1" applyBorder="1" applyAlignment="1">
      <alignment horizontal="center"/>
    </xf>
    <xf numFmtId="168" fontId="30" fillId="0" borderId="0" xfId="25" applyNumberFormat="1" applyFont="1" applyFill="1" applyBorder="1" applyAlignment="1">
      <alignment horizontal="center"/>
    </xf>
    <xf numFmtId="166" fontId="30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2" fillId="0" borderId="3" xfId="14" applyNumberFormat="1" applyFont="1" applyFill="1" applyBorder="1" applyAlignment="1">
      <alignment horizontal="center" vertical="center"/>
    </xf>
    <xf numFmtId="49" fontId="22" fillId="0" borderId="3" xfId="14" applyNumberFormat="1" applyFont="1" applyFill="1" applyBorder="1" applyAlignment="1">
      <alignment horizontal="center" vertical="center"/>
    </xf>
    <xf numFmtId="1" fontId="22" fillId="0" borderId="3" xfId="14" applyNumberFormat="1" applyFont="1" applyFill="1" applyBorder="1" applyAlignment="1">
      <alignment horizontal="center" vertical="center"/>
    </xf>
    <xf numFmtId="4" fontId="22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2" fillId="0" borderId="9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center" vertical="center"/>
    </xf>
    <xf numFmtId="1" fontId="24" fillId="0" borderId="3" xfId="24" applyNumberFormat="1" applyFont="1" applyBorder="1" applyAlignment="1">
      <alignment horizontal="justify" vertical="center" wrapText="1"/>
    </xf>
    <xf numFmtId="4" fontId="22" fillId="0" borderId="3" xfId="24" applyNumberFormat="1" applyFont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2" fillId="0" borderId="3" xfId="23" applyNumberFormat="1" applyFont="1" applyBorder="1" applyAlignment="1">
      <alignment horizontal="center" vertical="center" wrapText="1"/>
    </xf>
    <xf numFmtId="10" fontId="16" fillId="6" borderId="87" xfId="25" applyNumberFormat="1" applyFont="1" applyFill="1" applyBorder="1" applyAlignment="1">
      <alignment horizontal="center"/>
    </xf>
    <xf numFmtId="43" fontId="30" fillId="0" borderId="0" xfId="1" applyFont="1" applyFill="1"/>
    <xf numFmtId="166" fontId="16" fillId="6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8" borderId="87" xfId="0" applyNumberFormat="1" applyFont="1" applyFill="1" applyBorder="1"/>
    <xf numFmtId="167" fontId="15" fillId="8" borderId="87" xfId="1" applyNumberFormat="1" applyFont="1" applyFill="1" applyBorder="1" applyAlignment="1">
      <alignment horizontal="center"/>
    </xf>
    <xf numFmtId="10" fontId="15" fillId="8" borderId="87" xfId="25" applyNumberFormat="1" applyFont="1" applyFill="1" applyBorder="1" applyAlignment="1">
      <alignment horizontal="center"/>
    </xf>
    <xf numFmtId="43" fontId="30" fillId="0" borderId="0" xfId="1" applyFont="1" applyFill="1" applyBorder="1" applyAlignment="1">
      <alignment horizontal="center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16" fillId="2" borderId="0" xfId="25" applyNumberFormat="1" applyFont="1" applyFill="1" applyBorder="1" applyAlignment="1" applyProtection="1">
      <alignment horizontal="right" vertical="center"/>
    </xf>
    <xf numFmtId="168" fontId="32" fillId="2" borderId="0" xfId="25" applyNumberFormat="1" applyFont="1" applyFill="1" applyBorder="1" applyAlignment="1" applyProtection="1">
      <alignment horizontal="left" vertical="center"/>
    </xf>
    <xf numFmtId="168" fontId="8" fillId="2" borderId="1" xfId="25" applyNumberFormat="1" applyFont="1" applyFill="1" applyBorder="1" applyAlignment="1" applyProtection="1">
      <alignment vertical="center"/>
    </xf>
    <xf numFmtId="168" fontId="33" fillId="2" borderId="11" xfId="25" applyNumberFormat="1" applyFont="1" applyFill="1" applyBorder="1" applyAlignment="1">
      <alignment horizontal="right" vertical="center" wrapText="1"/>
    </xf>
    <xf numFmtId="10" fontId="30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4" fillId="2" borderId="0" xfId="25" applyNumberFormat="1" applyFont="1" applyFill="1" applyAlignment="1">
      <alignment vertical="center"/>
    </xf>
    <xf numFmtId="168" fontId="27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5" fillId="0" borderId="40" xfId="25" applyNumberFormat="1" applyFont="1" applyFill="1" applyBorder="1" applyAlignment="1">
      <alignment horizontal="center" vertical="center"/>
    </xf>
    <xf numFmtId="168" fontId="22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21" fillId="5" borderId="39" xfId="25" applyNumberFormat="1" applyFont="1" applyFill="1" applyBorder="1" applyAlignment="1">
      <alignment horizontal="center" vertical="center"/>
    </xf>
    <xf numFmtId="168" fontId="22" fillId="0" borderId="42" xfId="25" applyNumberFormat="1" applyFont="1" applyFill="1" applyBorder="1" applyAlignment="1">
      <alignment horizontal="center" vertical="center"/>
    </xf>
    <xf numFmtId="168" fontId="33" fillId="2" borderId="0" xfId="25" applyNumberFormat="1" applyFont="1" applyFill="1" applyBorder="1" applyAlignment="1">
      <alignment horizontal="right" vertical="center" wrapText="1"/>
    </xf>
    <xf numFmtId="4" fontId="22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6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4" fontId="16" fillId="2" borderId="0" xfId="24" applyNumberFormat="1" applyFont="1" applyFill="1" applyAlignment="1">
      <alignment horizontal="right" vertical="center"/>
    </xf>
    <xf numFmtId="0" fontId="16" fillId="0" borderId="0" xfId="24" applyFont="1" applyAlignment="1">
      <alignment horizontal="right" vertical="center"/>
    </xf>
    <xf numFmtId="0" fontId="37" fillId="0" borderId="0" xfId="24" applyFont="1" applyAlignment="1">
      <alignment horizontal="right" vertical="center" wrapText="1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3" fillId="3" borderId="20" xfId="24" applyFont="1" applyFill="1" applyBorder="1" applyAlignment="1">
      <alignment horizontal="center" vertical="center" wrapText="1"/>
    </xf>
    <xf numFmtId="1" fontId="23" fillId="3" borderId="20" xfId="24" applyNumberFormat="1" applyFont="1" applyFill="1" applyBorder="1" applyAlignment="1">
      <alignment horizontal="center" vertical="center" wrapText="1"/>
    </xf>
    <xf numFmtId="49" fontId="23" fillId="3" borderId="20" xfId="24" applyNumberFormat="1" applyFont="1" applyFill="1" applyBorder="1" applyAlignment="1">
      <alignment horizontal="center" vertical="center" wrapText="1"/>
    </xf>
    <xf numFmtId="0" fontId="23" fillId="3" borderId="21" xfId="24" applyFont="1" applyFill="1" applyBorder="1" applyAlignment="1">
      <alignment horizontal="center" vertical="center" wrapText="1"/>
    </xf>
    <xf numFmtId="4" fontId="23" fillId="3" borderId="43" xfId="24" applyNumberFormat="1" applyFont="1" applyFill="1" applyBorder="1" applyAlignment="1">
      <alignment horizontal="center" vertical="center" wrapText="1"/>
    </xf>
    <xf numFmtId="1" fontId="27" fillId="4" borderId="22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center" vertical="center"/>
    </xf>
    <xf numFmtId="49" fontId="27" fillId="4" borderId="13" xfId="24" applyNumberFormat="1" applyFont="1" applyFill="1" applyBorder="1" applyAlignment="1">
      <alignment horizontal="center" vertical="center"/>
    </xf>
    <xf numFmtId="1" fontId="27" fillId="4" borderId="23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justify" vertical="center" wrapText="1"/>
    </xf>
    <xf numFmtId="4" fontId="27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4" fillId="0" borderId="3" xfId="24" applyNumberFormat="1" applyFont="1" applyBorder="1" applyAlignment="1">
      <alignment horizontal="left" vertical="center" wrapText="1"/>
    </xf>
    <xf numFmtId="4" fontId="22" fillId="0" borderId="47" xfId="24" applyNumberFormat="1" applyFont="1" applyBorder="1" applyAlignment="1">
      <alignment horizontal="right" vertical="center"/>
    </xf>
    <xf numFmtId="4" fontId="22" fillId="0" borderId="40" xfId="24" applyNumberFormat="1" applyFont="1" applyBorder="1" applyAlignment="1">
      <alignment horizontal="right" vertical="center"/>
    </xf>
    <xf numFmtId="0" fontId="26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21" fillId="0" borderId="8" xfId="24" applyNumberFormat="1" applyFont="1" applyBorder="1" applyAlignment="1">
      <alignment horizontal="right" vertical="center"/>
    </xf>
    <xf numFmtId="4" fontId="21" fillId="0" borderId="47" xfId="24" applyNumberFormat="1" applyFont="1" applyBorder="1" applyAlignment="1">
      <alignment horizontal="right" vertical="center"/>
    </xf>
    <xf numFmtId="4" fontId="21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21" fillId="0" borderId="8" xfId="24" applyNumberFormat="1" applyFont="1" applyBorder="1" applyAlignment="1">
      <alignment horizontal="right" vertical="center" wrapText="1"/>
    </xf>
    <xf numFmtId="4" fontId="21" fillId="0" borderId="47" xfId="24" applyNumberFormat="1" applyFont="1" applyBorder="1" applyAlignment="1">
      <alignment horizontal="right" vertical="center" wrapText="1"/>
    </xf>
    <xf numFmtId="4" fontId="21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2" fillId="0" borderId="3" xfId="14" applyNumberFormat="1" applyFont="1" applyFill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/>
    </xf>
    <xf numFmtId="49" fontId="22" fillId="0" borderId="12" xfId="14" applyNumberFormat="1" applyFont="1" applyFill="1" applyBorder="1" applyAlignment="1">
      <alignment horizontal="center" vertical="center"/>
    </xf>
    <xf numFmtId="1" fontId="22" fillId="0" borderId="12" xfId="14" applyNumberFormat="1" applyFont="1" applyFill="1" applyBorder="1" applyAlignment="1">
      <alignment horizontal="center" vertical="center"/>
    </xf>
    <xf numFmtId="4" fontId="22" fillId="0" borderId="37" xfId="14" applyNumberFormat="1" applyFont="1" applyFill="1" applyBorder="1" applyAlignment="1">
      <alignment horizontal="center" vertical="center"/>
    </xf>
    <xf numFmtId="4" fontId="22" fillId="0" borderId="10" xfId="24" applyNumberFormat="1" applyFont="1" applyBorder="1" applyAlignment="1">
      <alignment horizontal="right" vertical="center"/>
    </xf>
    <xf numFmtId="4" fontId="22" fillId="0" borderId="46" xfId="24" applyNumberFormat="1" applyFont="1" applyBorder="1" applyAlignment="1">
      <alignment horizontal="right" vertical="center"/>
    </xf>
    <xf numFmtId="4" fontId="22" fillId="0" borderId="41" xfId="24" applyNumberFormat="1" applyFont="1" applyBorder="1" applyAlignment="1">
      <alignment horizontal="right" vertical="center"/>
    </xf>
    <xf numFmtId="4" fontId="21" fillId="5" borderId="36" xfId="24" applyNumberFormat="1" applyFont="1" applyFill="1" applyBorder="1" applyAlignment="1">
      <alignment horizontal="right" vertical="center"/>
    </xf>
    <xf numFmtId="1" fontId="12" fillId="0" borderId="3" xfId="24" applyNumberFormat="1" applyFont="1" applyBorder="1" applyAlignment="1">
      <alignment horizontal="justify" vertical="center" wrapText="1"/>
    </xf>
    <xf numFmtId="4" fontId="38" fillId="0" borderId="12" xfId="14" applyNumberFormat="1" applyFont="1" applyFill="1" applyBorder="1" applyAlignment="1">
      <alignment horizontal="center" vertical="center"/>
    </xf>
    <xf numFmtId="49" fontId="38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2" fillId="0" borderId="9" xfId="24" applyNumberFormat="1" applyFont="1" applyBorder="1" applyAlignment="1">
      <alignment horizontal="center" vertical="center"/>
    </xf>
    <xf numFmtId="49" fontId="22" fillId="0" borderId="3" xfId="24" applyNumberFormat="1" applyFont="1" applyBorder="1" applyAlignment="1">
      <alignment horizontal="center" vertical="center"/>
    </xf>
    <xf numFmtId="1" fontId="24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7" xfId="25" applyNumberFormat="1" applyFont="1" applyBorder="1" applyAlignment="1">
      <alignment horizontal="center"/>
    </xf>
    <xf numFmtId="170" fontId="16" fillId="6" borderId="87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2" fillId="0" borderId="45" xfId="24" applyNumberFormat="1" applyFont="1" applyBorder="1" applyAlignment="1">
      <alignment horizontal="center" vertical="center"/>
    </xf>
    <xf numFmtId="49" fontId="22" fillId="0" borderId="12" xfId="24" applyNumberFormat="1" applyFont="1" applyBorder="1" applyAlignment="1">
      <alignment horizontal="center" vertical="center"/>
    </xf>
    <xf numFmtId="4" fontId="22" fillId="0" borderId="18" xfId="14" applyNumberFormat="1" applyFont="1" applyFill="1" applyBorder="1" applyAlignment="1">
      <alignment horizontal="center" vertical="center"/>
    </xf>
    <xf numFmtId="1" fontId="24" fillId="0" borderId="18" xfId="24" applyNumberFormat="1" applyFont="1" applyBorder="1" applyAlignment="1">
      <alignment horizontal="justify" vertical="center" wrapText="1"/>
    </xf>
    <xf numFmtId="4" fontId="22" fillId="0" borderId="25" xfId="24" applyNumberFormat="1" applyFont="1" applyBorder="1" applyAlignment="1">
      <alignment horizontal="right" vertical="center"/>
    </xf>
    <xf numFmtId="4" fontId="22" fillId="0" borderId="48" xfId="24" applyNumberFormat="1" applyFont="1" applyBorder="1" applyAlignment="1">
      <alignment horizontal="right" vertical="center"/>
    </xf>
    <xf numFmtId="4" fontId="22" fillId="0" borderId="42" xfId="24" applyNumberFormat="1" applyFont="1" applyBorder="1" applyAlignment="1">
      <alignment horizontal="right" vertical="center"/>
    </xf>
    <xf numFmtId="0" fontId="39" fillId="2" borderId="11" xfId="24" applyFont="1" applyFill="1" applyBorder="1" applyAlignment="1">
      <alignment horizontal="right" vertical="center" wrapText="1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4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7" borderId="87" xfId="1" applyNumberFormat="1" applyFont="1" applyFill="1" applyBorder="1" applyAlignment="1">
      <alignment horizontal="center"/>
    </xf>
    <xf numFmtId="171" fontId="16" fillId="6" borderId="87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6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2" fillId="0" borderId="26" xfId="24" applyNumberFormat="1" applyFont="1" applyBorder="1" applyAlignment="1">
      <alignment horizontal="center" vertical="center"/>
    </xf>
    <xf numFmtId="1" fontId="22" fillId="0" borderId="18" xfId="24" applyNumberFormat="1" applyFont="1" applyBorder="1" applyAlignment="1">
      <alignment horizontal="center" vertical="center"/>
    </xf>
    <xf numFmtId="49" fontId="22" fillId="0" borderId="18" xfId="14" applyNumberFormat="1" applyFont="1" applyFill="1" applyBorder="1" applyAlignment="1">
      <alignment horizontal="center" vertical="center"/>
    </xf>
    <xf numFmtId="1" fontId="22" fillId="0" borderId="18" xfId="14" applyNumberFormat="1" applyFont="1" applyFill="1" applyBorder="1" applyAlignment="1">
      <alignment horizontal="center" vertical="center"/>
    </xf>
    <xf numFmtId="4" fontId="22" fillId="0" borderId="27" xfId="14" applyNumberFormat="1" applyFont="1" applyFill="1" applyBorder="1" applyAlignment="1">
      <alignment horizontal="center" vertical="center"/>
    </xf>
    <xf numFmtId="1" fontId="22" fillId="0" borderId="11" xfId="24" applyNumberFormat="1" applyFont="1" applyBorder="1" applyAlignment="1">
      <alignment horizontal="center" vertical="center"/>
    </xf>
    <xf numFmtId="1" fontId="22" fillId="0" borderId="50" xfId="24" applyNumberFormat="1" applyFont="1" applyBorder="1" applyAlignment="1">
      <alignment horizontal="center" vertical="center"/>
    </xf>
    <xf numFmtId="4" fontId="22" fillId="0" borderId="51" xfId="24" applyNumberFormat="1" applyFont="1" applyBorder="1" applyAlignment="1">
      <alignment horizontal="right" vertical="center"/>
    </xf>
    <xf numFmtId="4" fontId="22" fillId="0" borderId="52" xfId="24" applyNumberFormat="1" applyFont="1" applyBorder="1" applyAlignment="1">
      <alignment horizontal="right" vertical="center"/>
    </xf>
    <xf numFmtId="4" fontId="22" fillId="0" borderId="53" xfId="24" applyNumberFormat="1" applyFont="1" applyBorder="1" applyAlignment="1">
      <alignment horizontal="right" vertical="center"/>
    </xf>
    <xf numFmtId="168" fontId="22" fillId="0" borderId="53" xfId="25" applyNumberFormat="1" applyFont="1" applyFill="1" applyBorder="1" applyAlignment="1">
      <alignment horizontal="center" vertical="center"/>
    </xf>
    <xf numFmtId="1" fontId="22" fillId="0" borderId="54" xfId="24" applyNumberFormat="1" applyFont="1" applyBorder="1" applyAlignment="1">
      <alignment horizontal="center" vertical="center"/>
    </xf>
    <xf numFmtId="1" fontId="22" fillId="0" borderId="55" xfId="24" applyNumberFormat="1" applyFont="1" applyBorder="1" applyAlignment="1">
      <alignment horizontal="center" vertical="center"/>
    </xf>
    <xf numFmtId="1" fontId="24" fillId="0" borderId="55" xfId="24" applyNumberFormat="1" applyFont="1" applyBorder="1" applyAlignment="1">
      <alignment horizontal="justify" vertical="center" wrapText="1"/>
    </xf>
    <xf numFmtId="4" fontId="22" fillId="0" borderId="56" xfId="24" applyNumberFormat="1" applyFont="1" applyBorder="1" applyAlignment="1">
      <alignment horizontal="right" vertical="center"/>
    </xf>
    <xf numFmtId="4" fontId="22" fillId="0" borderId="57" xfId="24" applyNumberFormat="1" applyFont="1" applyBorder="1" applyAlignment="1">
      <alignment horizontal="right" vertical="center"/>
    </xf>
    <xf numFmtId="4" fontId="22" fillId="0" borderId="58" xfId="24" applyNumberFormat="1" applyFont="1" applyBorder="1" applyAlignment="1">
      <alignment horizontal="right" vertical="center"/>
    </xf>
    <xf numFmtId="168" fontId="22" fillId="0" borderId="58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2" fillId="0" borderId="7" xfId="24" applyNumberFormat="1" applyFont="1" applyBorder="1" applyAlignment="1">
      <alignment horizontal="center" vertical="center"/>
    </xf>
    <xf numFmtId="49" fontId="22" fillId="0" borderId="7" xfId="24" applyNumberFormat="1" applyFont="1" applyBorder="1" applyAlignment="1">
      <alignment horizontal="center" vertical="center"/>
    </xf>
    <xf numFmtId="49" fontId="22" fillId="0" borderId="37" xfId="24" applyNumberFormat="1" applyFont="1" applyBorder="1" applyAlignment="1">
      <alignment horizontal="center" vertical="center"/>
    </xf>
    <xf numFmtId="1" fontId="22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59" xfId="24" applyFont="1" applyBorder="1"/>
    <xf numFmtId="0" fontId="2" fillId="0" borderId="60" xfId="24" applyFont="1" applyBorder="1"/>
    <xf numFmtId="166" fontId="28" fillId="3" borderId="61" xfId="0" applyNumberFormat="1" applyFont="1" applyFill="1" applyBorder="1" applyAlignment="1">
      <alignment horizontal="center" vertical="center" wrapText="1"/>
    </xf>
    <xf numFmtId="166" fontId="28" fillId="3" borderId="62" xfId="0" applyNumberFormat="1" applyFont="1" applyFill="1" applyBorder="1" applyAlignment="1">
      <alignment horizontal="center" vertical="center" wrapText="1"/>
    </xf>
    <xf numFmtId="166" fontId="28" fillId="3" borderId="63" xfId="0" applyNumberFormat="1" applyFont="1" applyFill="1" applyBorder="1" applyAlignment="1">
      <alignment horizontal="center" vertical="center" wrapText="1"/>
    </xf>
    <xf numFmtId="166" fontId="1" fillId="9" borderId="64" xfId="0" applyNumberFormat="1" applyFont="1" applyFill="1" applyBorder="1" applyAlignment="1">
      <alignment horizontal="left" vertical="center" wrapText="1"/>
    </xf>
    <xf numFmtId="170" fontId="1" fillId="9" borderId="64" xfId="0" applyNumberFormat="1" applyFont="1" applyFill="1" applyBorder="1" applyAlignment="1">
      <alignment horizontal="center" vertical="center" wrapText="1"/>
    </xf>
    <xf numFmtId="166" fontId="1" fillId="9" borderId="65" xfId="0" applyNumberFormat="1" applyFont="1" applyFill="1" applyBorder="1" applyAlignment="1">
      <alignment horizontal="left" vertical="center" wrapText="1"/>
    </xf>
    <xf numFmtId="170" fontId="1" fillId="9" borderId="65" xfId="0" applyNumberFormat="1" applyFont="1" applyFill="1" applyBorder="1" applyAlignment="1">
      <alignment horizontal="center" vertical="center" wrapText="1"/>
    </xf>
    <xf numFmtId="168" fontId="27" fillId="4" borderId="66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67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5" fillId="0" borderId="47" xfId="25" applyNumberFormat="1" applyFont="1" applyFill="1" applyBorder="1" applyAlignment="1">
      <alignment horizontal="center" vertical="center"/>
    </xf>
    <xf numFmtId="168" fontId="22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2" fillId="0" borderId="47" xfId="25" applyNumberFormat="1" applyFont="1" applyFill="1" applyBorder="1" applyAlignment="1">
      <alignment horizontal="center" vertical="center" wrapText="1"/>
    </xf>
    <xf numFmtId="168" fontId="21" fillId="5" borderId="21" xfId="25" applyNumberFormat="1" applyFont="1" applyFill="1" applyBorder="1" applyAlignment="1">
      <alignment horizontal="center" vertical="center"/>
    </xf>
    <xf numFmtId="168" fontId="22" fillId="0" borderId="48" xfId="25" applyNumberFormat="1" applyFont="1" applyFill="1" applyBorder="1" applyAlignment="1">
      <alignment horizontal="center" vertical="center"/>
    </xf>
    <xf numFmtId="168" fontId="22" fillId="0" borderId="57" xfId="25" applyNumberFormat="1" applyFont="1" applyFill="1" applyBorder="1" applyAlignment="1">
      <alignment horizontal="center" vertical="center"/>
    </xf>
    <xf numFmtId="168" fontId="22" fillId="0" borderId="52" xfId="25" applyNumberFormat="1" applyFont="1" applyFill="1" applyBorder="1" applyAlignment="1">
      <alignment horizontal="center" vertical="center"/>
    </xf>
    <xf numFmtId="10" fontId="1" fillId="9" borderId="64" xfId="25" applyNumberFormat="1" applyFont="1" applyFill="1" applyBorder="1" applyAlignment="1">
      <alignment horizontal="center" vertical="center" wrapText="1"/>
    </xf>
    <xf numFmtId="10" fontId="1" fillId="9" borderId="65" xfId="25" applyNumberFormat="1" applyFont="1" applyFill="1" applyBorder="1" applyAlignment="1">
      <alignment horizontal="center" vertical="center" wrapText="1"/>
    </xf>
    <xf numFmtId="10" fontId="1" fillId="9" borderId="68" xfId="25" applyNumberFormat="1" applyFont="1" applyFill="1" applyBorder="1" applyAlignment="1">
      <alignment horizontal="center" vertical="center" wrapText="1"/>
    </xf>
    <xf numFmtId="10" fontId="1" fillId="9" borderId="69" xfId="25" applyNumberFormat="1" applyFont="1" applyFill="1" applyBorder="1" applyAlignment="1">
      <alignment horizontal="center" vertical="center" wrapText="1"/>
    </xf>
    <xf numFmtId="166" fontId="1" fillId="9" borderId="70" xfId="0" applyNumberFormat="1" applyFont="1" applyFill="1" applyBorder="1" applyAlignment="1">
      <alignment horizontal="left" vertical="center" wrapText="1"/>
    </xf>
    <xf numFmtId="170" fontId="1" fillId="9" borderId="70" xfId="0" applyNumberFormat="1" applyFont="1" applyFill="1" applyBorder="1" applyAlignment="1">
      <alignment horizontal="center" vertical="center" wrapText="1"/>
    </xf>
    <xf numFmtId="10" fontId="1" fillId="9" borderId="70" xfId="25" applyNumberFormat="1" applyFont="1" applyFill="1" applyBorder="1" applyAlignment="1">
      <alignment horizontal="center" vertical="center" wrapText="1"/>
    </xf>
    <xf numFmtId="10" fontId="1" fillId="9" borderId="71" xfId="25" applyNumberFormat="1" applyFont="1" applyFill="1" applyBorder="1" applyAlignment="1">
      <alignment horizontal="center" vertical="center" wrapText="1"/>
    </xf>
    <xf numFmtId="4" fontId="40" fillId="0" borderId="0" xfId="24" applyNumberFormat="1" applyFont="1"/>
    <xf numFmtId="1" fontId="35" fillId="0" borderId="9" xfId="24" applyNumberFormat="1" applyFont="1" applyBorder="1" applyAlignment="1">
      <alignment horizontal="center" vertical="center"/>
    </xf>
    <xf numFmtId="1" fontId="35" fillId="0" borderId="3" xfId="24" applyNumberFormat="1" applyFont="1" applyBorder="1" applyAlignment="1">
      <alignment horizontal="center" vertical="center"/>
    </xf>
    <xf numFmtId="4" fontId="35" fillId="0" borderId="3" xfId="14" applyNumberFormat="1" applyFont="1" applyFill="1" applyBorder="1" applyAlignment="1">
      <alignment horizontal="center" vertical="center"/>
    </xf>
    <xf numFmtId="1" fontId="35" fillId="0" borderId="3" xfId="14" applyNumberFormat="1" applyFont="1" applyFill="1" applyBorder="1" applyAlignment="1">
      <alignment horizontal="center" vertical="center"/>
    </xf>
    <xf numFmtId="49" fontId="35" fillId="0" borderId="3" xfId="14" applyNumberFormat="1" applyFont="1" applyFill="1" applyBorder="1" applyAlignment="1">
      <alignment horizontal="center" vertical="center"/>
    </xf>
    <xf numFmtId="4" fontId="35" fillId="0" borderId="7" xfId="14" applyNumberFormat="1" applyFont="1" applyFill="1" applyBorder="1" applyAlignment="1">
      <alignment horizontal="center" vertical="center"/>
    </xf>
    <xf numFmtId="1" fontId="41" fillId="0" borderId="3" xfId="24" applyNumberFormat="1" applyFont="1" applyBorder="1" applyAlignment="1">
      <alignment horizontal="left" vertical="center" wrapText="1"/>
    </xf>
    <xf numFmtId="4" fontId="35" fillId="0" borderId="8" xfId="24" applyNumberFormat="1" applyFont="1" applyBorder="1" applyAlignment="1">
      <alignment horizontal="right" vertical="center"/>
    </xf>
    <xf numFmtId="4" fontId="35" fillId="0" borderId="47" xfId="24" applyNumberFormat="1" applyFont="1" applyBorder="1" applyAlignment="1">
      <alignment horizontal="right" vertical="center"/>
    </xf>
    <xf numFmtId="4" fontId="35" fillId="0" borderId="40" xfId="24" applyNumberFormat="1" applyFont="1" applyBorder="1" applyAlignment="1">
      <alignment horizontal="right" vertical="center"/>
    </xf>
    <xf numFmtId="4" fontId="42" fillId="0" borderId="0" xfId="24" applyNumberFormat="1" applyFont="1"/>
    <xf numFmtId="0" fontId="43" fillId="0" borderId="0" xfId="24" applyFont="1"/>
    <xf numFmtId="166" fontId="28" fillId="3" borderId="88" xfId="0" applyNumberFormat="1" applyFont="1" applyFill="1" applyBorder="1" applyAlignment="1">
      <alignment horizontal="center" vertical="center" wrapText="1"/>
    </xf>
    <xf numFmtId="166" fontId="28" fillId="10" borderId="88" xfId="0" applyNumberFormat="1" applyFont="1" applyFill="1" applyBorder="1" applyAlignment="1">
      <alignment horizontal="center" vertical="center" wrapText="1"/>
    </xf>
    <xf numFmtId="166" fontId="44" fillId="0" borderId="0" xfId="0" applyNumberFormat="1" applyFont="1"/>
    <xf numFmtId="166" fontId="44" fillId="0" borderId="0" xfId="0" applyNumberFormat="1" applyFont="1" applyAlignment="1">
      <alignment horizontal="center"/>
    </xf>
    <xf numFmtId="170" fontId="30" fillId="0" borderId="0" xfId="1" applyNumberFormat="1" applyFont="1" applyFill="1" applyBorder="1" applyAlignment="1">
      <alignment horizontal="center"/>
    </xf>
    <xf numFmtId="166" fontId="1" fillId="2" borderId="72" xfId="0" applyNumberFormat="1" applyFont="1" applyFill="1" applyBorder="1" applyAlignment="1">
      <alignment vertical="center"/>
    </xf>
    <xf numFmtId="166" fontId="1" fillId="2" borderId="73" xfId="0" applyNumberFormat="1" applyFont="1" applyFill="1" applyBorder="1" applyAlignment="1">
      <alignment vertical="center"/>
    </xf>
    <xf numFmtId="166" fontId="1" fillId="2" borderId="74" xfId="0" applyNumberFormat="1" applyFont="1" applyFill="1" applyBorder="1" applyAlignment="1">
      <alignment vertical="center"/>
    </xf>
    <xf numFmtId="1" fontId="24" fillId="0" borderId="3" xfId="24" applyNumberFormat="1" applyFont="1" applyBorder="1" applyAlignment="1">
      <alignment horizontal="justify" vertical="center"/>
    </xf>
    <xf numFmtId="4" fontId="45" fillId="0" borderId="47" xfId="24" applyNumberFormat="1" applyFont="1" applyBorder="1" applyAlignment="1">
      <alignment horizontal="right" vertical="center"/>
    </xf>
    <xf numFmtId="4" fontId="22" fillId="2" borderId="47" xfId="24" applyNumberFormat="1" applyFont="1" applyFill="1" applyBorder="1" applyAlignment="1">
      <alignment horizontal="right" vertical="center"/>
    </xf>
    <xf numFmtId="4" fontId="22" fillId="2" borderId="46" xfId="24" applyNumberFormat="1" applyFont="1" applyFill="1" applyBorder="1" applyAlignment="1">
      <alignment horizontal="right" vertical="center"/>
    </xf>
    <xf numFmtId="170" fontId="2" fillId="0" borderId="75" xfId="0" applyNumberFormat="1" applyFont="1" applyBorder="1" applyAlignment="1">
      <alignment horizontal="center" vertical="center" wrapText="1"/>
    </xf>
    <xf numFmtId="10" fontId="2" fillId="0" borderId="75" xfId="25" applyNumberFormat="1" applyFont="1" applyFill="1" applyBorder="1" applyAlignment="1">
      <alignment horizontal="center" vertical="center" wrapText="1"/>
    </xf>
    <xf numFmtId="10" fontId="2" fillId="0" borderId="76" xfId="25" applyNumberFormat="1" applyFont="1" applyFill="1" applyBorder="1" applyAlignment="1">
      <alignment horizontal="center" vertical="center" wrapText="1"/>
    </xf>
    <xf numFmtId="10" fontId="6" fillId="0" borderId="41" xfId="25" applyNumberFormat="1" applyFont="1" applyBorder="1" applyAlignment="1">
      <alignment horizontal="center" vertical="center"/>
    </xf>
    <xf numFmtId="4" fontId="7" fillId="0" borderId="40" xfId="24" applyNumberFormat="1" applyFont="1" applyBorder="1" applyAlignment="1">
      <alignment horizontal="right" vertical="center"/>
    </xf>
    <xf numFmtId="4" fontId="8" fillId="2" borderId="0" xfId="24" applyNumberFormat="1" applyFont="1" applyFill="1" applyAlignment="1">
      <alignment horizontal="center" vertical="center"/>
    </xf>
    <xf numFmtId="166" fontId="2" fillId="0" borderId="77" xfId="0" applyNumberFormat="1" applyFont="1" applyBorder="1" applyAlignment="1">
      <alignment horizontal="center" vertical="center" wrapText="1"/>
    </xf>
    <xf numFmtId="166" fontId="1" fillId="9" borderId="64" xfId="0" applyNumberFormat="1" applyFont="1" applyFill="1" applyBorder="1" applyAlignment="1">
      <alignment horizontal="center" vertical="center" wrapText="1"/>
    </xf>
    <xf numFmtId="166" fontId="1" fillId="9" borderId="65" xfId="0" applyNumberFormat="1" applyFont="1" applyFill="1" applyBorder="1" applyAlignment="1">
      <alignment horizontal="center" vertical="center" wrapText="1"/>
    </xf>
    <xf numFmtId="166" fontId="1" fillId="9" borderId="70" xfId="0" applyNumberFormat="1" applyFont="1" applyFill="1" applyBorder="1" applyAlignment="1">
      <alignment horizontal="center" vertical="center" wrapText="1"/>
    </xf>
    <xf numFmtId="3" fontId="35" fillId="0" borderId="3" xfId="14" applyNumberFormat="1" applyFont="1" applyFill="1" applyBorder="1" applyAlignment="1">
      <alignment horizontal="center" vertical="center"/>
    </xf>
    <xf numFmtId="4" fontId="28" fillId="2" borderId="0" xfId="24" applyNumberFormat="1" applyFont="1" applyFill="1" applyAlignment="1">
      <alignment vertical="center"/>
    </xf>
    <xf numFmtId="4" fontId="27" fillId="2" borderId="11" xfId="24" applyNumberFormat="1" applyFont="1" applyFill="1" applyBorder="1" applyAlignment="1">
      <alignment horizontal="right" vertical="center" wrapText="1"/>
    </xf>
    <xf numFmtId="4" fontId="27" fillId="2" borderId="11" xfId="25" applyNumberFormat="1" applyFont="1" applyFill="1" applyBorder="1" applyAlignment="1">
      <alignment horizontal="right" vertical="center" wrapText="1"/>
    </xf>
    <xf numFmtId="4" fontId="11" fillId="2" borderId="0" xfId="24" quotePrefix="1" applyNumberFormat="1" applyFont="1" applyFill="1" applyAlignment="1">
      <alignment horizontal="center" vertical="center" wrapText="1"/>
    </xf>
    <xf numFmtId="168" fontId="23" fillId="3" borderId="67" xfId="25" applyNumberFormat="1" applyFont="1" applyFill="1" applyBorder="1" applyAlignment="1">
      <alignment horizontal="center" vertical="center" wrapText="1"/>
    </xf>
    <xf numFmtId="168" fontId="23" fillId="3" borderId="52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27" fillId="2" borderId="78" xfId="24" applyFont="1" applyFill="1" applyBorder="1" applyAlignment="1">
      <alignment horizontal="right" wrapText="1"/>
    </xf>
    <xf numFmtId="0" fontId="37" fillId="2" borderId="11" xfId="24" applyFont="1" applyFill="1" applyBorder="1" applyAlignment="1">
      <alignment horizontal="right" wrapText="1"/>
    </xf>
    <xf numFmtId="0" fontId="23" fillId="3" borderId="79" xfId="24" applyFont="1" applyFill="1" applyBorder="1" applyAlignment="1">
      <alignment horizontal="center" vertical="center" wrapText="1"/>
    </xf>
    <xf numFmtId="0" fontId="23" fillId="3" borderId="80" xfId="24" applyFont="1" applyFill="1" applyBorder="1" applyAlignment="1">
      <alignment horizontal="center" vertical="center" wrapText="1"/>
    </xf>
    <xf numFmtId="0" fontId="23" fillId="3" borderId="81" xfId="24" applyFont="1" applyFill="1" applyBorder="1" applyAlignment="1">
      <alignment horizontal="center" vertical="center" wrapText="1"/>
    </xf>
    <xf numFmtId="0" fontId="23" fillId="3" borderId="82" xfId="24" applyFont="1" applyFill="1" applyBorder="1" applyAlignment="1">
      <alignment horizontal="center" vertical="center" wrapText="1"/>
    </xf>
    <xf numFmtId="0" fontId="23" fillId="3" borderId="83" xfId="24" applyFont="1" applyFill="1" applyBorder="1" applyAlignment="1">
      <alignment horizontal="center" vertical="center" wrapText="1"/>
    </xf>
    <xf numFmtId="4" fontId="23" fillId="3" borderId="24" xfId="24" applyNumberFormat="1" applyFont="1" applyFill="1" applyBorder="1" applyAlignment="1">
      <alignment horizontal="center" vertical="center" wrapText="1"/>
    </xf>
    <xf numFmtId="4" fontId="23" fillId="3" borderId="51" xfId="24" applyNumberFormat="1" applyFont="1" applyFill="1" applyBorder="1" applyAlignment="1">
      <alignment horizontal="center" vertical="center" wrapText="1"/>
    </xf>
    <xf numFmtId="4" fontId="23" fillId="3" borderId="1" xfId="24" applyNumberFormat="1" applyFont="1" applyFill="1" applyBorder="1" applyAlignment="1">
      <alignment horizontal="center" vertical="center" wrapText="1"/>
    </xf>
    <xf numFmtId="4" fontId="23" fillId="3" borderId="84" xfId="24" applyNumberFormat="1" applyFont="1" applyFill="1" applyBorder="1" applyAlignment="1">
      <alignment horizontal="center" vertical="center" wrapText="1"/>
    </xf>
    <xf numFmtId="4" fontId="23" fillId="3" borderId="53" xfId="24" applyNumberFormat="1" applyFont="1" applyFill="1" applyBorder="1" applyAlignment="1">
      <alignment horizontal="center" vertical="center" wrapText="1"/>
    </xf>
    <xf numFmtId="4" fontId="23" fillId="3" borderId="67" xfId="24" applyNumberFormat="1" applyFont="1" applyFill="1" applyBorder="1" applyAlignment="1">
      <alignment horizontal="center" vertical="center" wrapText="1"/>
    </xf>
    <xf numFmtId="4" fontId="23" fillId="3" borderId="52" xfId="24" applyNumberFormat="1" applyFont="1" applyFill="1" applyBorder="1" applyAlignment="1">
      <alignment horizontal="center" vertical="center" wrapText="1"/>
    </xf>
    <xf numFmtId="0" fontId="16" fillId="2" borderId="1" xfId="24" applyFont="1" applyFill="1" applyBorder="1" applyAlignment="1">
      <alignment horizontal="left" vertical="center" wrapText="1"/>
    </xf>
    <xf numFmtId="0" fontId="7" fillId="2" borderId="1" xfId="24" applyFont="1" applyFill="1" applyBorder="1" applyAlignment="1">
      <alignment horizontal="left" wrapText="1"/>
    </xf>
    <xf numFmtId="168" fontId="23" fillId="3" borderId="4" xfId="25" applyNumberFormat="1" applyFont="1" applyFill="1" applyBorder="1" applyAlignment="1">
      <alignment horizontal="center" vertical="center" wrapText="1"/>
    </xf>
    <xf numFmtId="168" fontId="23" fillId="3" borderId="5" xfId="25" applyNumberFormat="1" applyFont="1" applyFill="1" applyBorder="1" applyAlignment="1">
      <alignment horizontal="center" vertical="center" wrapText="1"/>
    </xf>
    <xf numFmtId="4" fontId="23" fillId="3" borderId="4" xfId="24" applyNumberFormat="1" applyFont="1" applyFill="1" applyBorder="1" applyAlignment="1">
      <alignment horizontal="center" vertical="center" wrapText="1"/>
    </xf>
    <xf numFmtId="166" fontId="2" fillId="0" borderId="85" xfId="0" applyNumberFormat="1" applyFont="1" applyBorder="1" applyAlignment="1">
      <alignment horizontal="center" vertical="center" wrapText="1"/>
    </xf>
    <xf numFmtId="166" fontId="2" fillId="0" borderId="77" xfId="0" applyNumberFormat="1" applyFont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8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3" fillId="3" borderId="79" xfId="23" applyFont="1" applyFill="1" applyBorder="1" applyAlignment="1">
      <alignment horizontal="center" vertical="center" wrapText="1"/>
    </xf>
    <xf numFmtId="0" fontId="23" fillId="3" borderId="80" xfId="23" applyFont="1" applyFill="1" applyBorder="1" applyAlignment="1">
      <alignment horizontal="center" vertical="center" wrapText="1"/>
    </xf>
    <xf numFmtId="0" fontId="23" fillId="3" borderId="81" xfId="23" applyFont="1" applyFill="1" applyBorder="1" applyAlignment="1">
      <alignment horizontal="center" vertical="center" wrapText="1"/>
    </xf>
    <xf numFmtId="0" fontId="23" fillId="3" borderId="82" xfId="23" applyFont="1" applyFill="1" applyBorder="1" applyAlignment="1">
      <alignment horizontal="center" vertical="center" wrapText="1"/>
    </xf>
    <xf numFmtId="0" fontId="23" fillId="3" borderId="83" xfId="23" applyFont="1" applyFill="1" applyBorder="1" applyAlignment="1">
      <alignment horizontal="center" vertical="center" wrapText="1"/>
    </xf>
    <xf numFmtId="4" fontId="23" fillId="3" borderId="86" xfId="23" applyNumberFormat="1" applyFont="1" applyFill="1" applyBorder="1" applyAlignment="1">
      <alignment horizontal="center" vertical="center" wrapText="1"/>
    </xf>
    <xf numFmtId="4" fontId="23" fillId="3" borderId="50" xfId="23" applyNumberFormat="1" applyFont="1" applyFill="1" applyBorder="1" applyAlignment="1">
      <alignment horizontal="center" vertical="center" wrapText="1"/>
    </xf>
    <xf numFmtId="9" fontId="23" fillId="3" borderId="24" xfId="25" applyFont="1" applyFill="1" applyBorder="1" applyAlignment="1">
      <alignment horizontal="center" vertical="center" wrapText="1"/>
    </xf>
    <xf numFmtId="9" fontId="23" fillId="3" borderId="51" xfId="25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CFBE36DF-2A77-48A8-9C10-184EE31F43C2}"/>
    <cellStyle name="Millares 2 2" xfId="3" xr:uid="{6A0A3131-4263-4D5F-B514-A5DBC78951DF}"/>
    <cellStyle name="Millares 2 3" xfId="4" xr:uid="{CAE12B95-05CD-41A2-AB72-B629DBE12D6E}"/>
    <cellStyle name="Millares 2 4" xfId="5" xr:uid="{647CC3D8-A8F7-4043-A303-D505DBA1917B}"/>
    <cellStyle name="Millares 3" xfId="6" xr:uid="{24D92CA3-6D09-4C2F-BF79-CB8FB0685758}"/>
    <cellStyle name="Millares 3 2" xfId="7" xr:uid="{833E18FB-E433-4AD7-904A-F165B00AAD12}"/>
    <cellStyle name="Millares 4" xfId="8" xr:uid="{9F3BF82C-2ABD-480B-BD8F-41EBAE0119B5}"/>
    <cellStyle name="Millares 4 2" xfId="9" xr:uid="{F3566BF2-C2C5-48C1-A668-84258DBAA793}"/>
    <cellStyle name="Millares 5" xfId="10" xr:uid="{412EAE57-E418-4DB6-B9FA-63D7248CFD7D}"/>
    <cellStyle name="Millares 5 2" xfId="11" xr:uid="{2CAD71B3-A803-4BCB-A25F-DE808BA3C313}"/>
    <cellStyle name="Millares 6" xfId="12" xr:uid="{0E85D501-4860-49F3-95B9-2EFF24C7DBF8}"/>
    <cellStyle name="Millares_CONS-ENE-MODIF" xfId="13" xr:uid="{63B139BD-1562-4EAC-AAD6-309AAFA88689}"/>
    <cellStyle name="Millares_CONS-ENE-MODIF 2" xfId="14" xr:uid="{E8667A21-E5DE-455F-9946-AB6C444ED16F}"/>
    <cellStyle name="Moneda 2" xfId="15" xr:uid="{518C4209-9EC6-4A5C-839C-A5A0FD3B558A}"/>
    <cellStyle name="Moneda 2 2" xfId="16" xr:uid="{53F4FEE6-31EE-4979-85EB-85ACDD3DD77E}"/>
    <cellStyle name="Moneda 2 2 2" xfId="17" xr:uid="{1B60D7AE-368F-4C47-9B3A-1EF5450306B1}"/>
    <cellStyle name="Moneda 2 3" xfId="18" xr:uid="{9FC91821-7F73-4C41-9901-DDBEB60CAB4D}"/>
    <cellStyle name="Moneda 2 3 2" xfId="19" xr:uid="{3B8C383B-6FE3-4CBD-A9AF-48D12BFB7C13}"/>
    <cellStyle name="Moneda 2 4" xfId="20" xr:uid="{CBA6ADB5-F613-4D94-B2B5-2A0BBB4F0C08}"/>
    <cellStyle name="Moneda 2 4 2" xfId="21" xr:uid="{DBBA09C8-F8D1-4EDA-A9D5-08DE7FEE43E9}"/>
    <cellStyle name="Moneda 2 5" xfId="22" xr:uid="{8F627C7C-B757-4DE9-82EA-B078B8966CAC}"/>
    <cellStyle name="Normal" xfId="0" builtinId="0"/>
    <cellStyle name="Normal 2" xfId="23" xr:uid="{E45E10B7-29C3-4C51-9FB0-B971B44D7734}"/>
    <cellStyle name="Normal 2 2" xfId="24" xr:uid="{B40DBF3D-86A4-4EC1-BF59-E03995160305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3F6-46FF-BE9F-61AE6F7D5AB2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3F6-46FF-BE9F-61AE6F7D5AB2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3F6-46FF-BE9F-61AE6F7D5AB2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3F6-46FF-BE9F-61AE6F7D5AB2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(2)'!$C$3:$C$6</c:f>
              <c:numCache>
                <c:formatCode>"$"\.#,##0</c:formatCode>
                <c:ptCount val="4"/>
                <c:pt idx="0" formatCode="&quot;$&quot;\ #,##0.00,,">
                  <c:v>496087196266</c:v>
                </c:pt>
                <c:pt idx="2" formatCode="&quot;$&quot;\ #,##0.00,,">
                  <c:v>54194708762</c:v>
                </c:pt>
                <c:pt idx="3" formatCode="&quot;$&quot;\ #,##0.00,,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3F6-46FF-BE9F-61AE6F7D5AB2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3F6-46FF-BE9F-61AE6F7D5AB2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3F6-46FF-BE9F-61AE6F7D5AB2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3F6-46FF-BE9F-61AE6F7D5AB2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3F6-46FF-BE9F-61AE6F7D5AB2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(2)'!$D$3:$D$6</c:f>
              <c:numCache>
                <c:formatCode>"$"\.#,##0</c:formatCode>
                <c:ptCount val="4"/>
                <c:pt idx="0" formatCode="&quot;$&quot;\ #,##0.00,,">
                  <c:v>485352776058.30005</c:v>
                </c:pt>
                <c:pt idx="2" formatCode="&quot;$&quot;\ #,##0.00,,">
                  <c:v>48960837600.899994</c:v>
                </c:pt>
                <c:pt idx="3" formatCode="&quot;$&quot;\ #,##0.00,,">
                  <c:v>436391938457.40002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3F6-46FF-BE9F-61AE6F7D5AB2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3F6-46FF-BE9F-61AE6F7D5AB2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3F6-46FF-BE9F-61AE6F7D5AB2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3F6-46FF-BE9F-61AE6F7D5AB2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3F6-46FF-BE9F-61AE6F7D5AB2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(2)'!$E$3:$E$6</c:f>
              <c:numCache>
                <c:formatCode>"$"\.#,##0</c:formatCode>
                <c:ptCount val="4"/>
                <c:pt idx="0" formatCode="&quot;$&quot;\ #,##0.00,,">
                  <c:v>412071371427.98999</c:v>
                </c:pt>
                <c:pt idx="2" formatCode="&quot;$&quot;\ #,##0.00,,">
                  <c:v>25793662927.23</c:v>
                </c:pt>
                <c:pt idx="3" formatCode="&quot;$&quot;\ #,##0.00,,">
                  <c:v>386277708500.76001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3F6-46FF-BE9F-61AE6F7D5AB2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3F6-46FF-BE9F-61AE6F7D5AB2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3F6-46FF-BE9F-61AE6F7D5AB2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3F6-46FF-BE9F-61AE6F7D5AB2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3F6-46FF-BE9F-61AE6F7D5AB2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(2)'!$F$3:$F$6</c:f>
              <c:numCache>
                <c:formatCode>"$"\.#,##0</c:formatCode>
                <c:ptCount val="4"/>
                <c:pt idx="0" formatCode="&quot;$&quot;\ #,##0.00,,">
                  <c:v>268790580122.80997</c:v>
                </c:pt>
                <c:pt idx="2" formatCode="&quot;$&quot;\ #,##0.00,,">
                  <c:v>23072991243.810001</c:v>
                </c:pt>
                <c:pt idx="3" formatCode="&quot;$&quot;\ #,##0.00,,">
                  <c:v>245717588878.99997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63F6-46FF-BE9F-61AE6F7D5AB2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3F6-46FF-BE9F-61AE6F7D5AB2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3F6-46FF-BE9F-61AE6F7D5AB2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3F6-46FF-BE9F-61AE6F7D5AB2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3F6-46FF-BE9F-61AE6F7D5AB2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(2)'!$G$3:$G$6</c:f>
              <c:numCache>
                <c:formatCode>"$"\.#,##0</c:formatCode>
                <c:ptCount val="4"/>
                <c:pt idx="0" formatCode="&quot;$&quot;\ #,##0.00,,">
                  <c:v>268790580122.80997</c:v>
                </c:pt>
                <c:pt idx="2" formatCode="&quot;$&quot;\ #,##0.00,,">
                  <c:v>23072991243.810001</c:v>
                </c:pt>
                <c:pt idx="3" formatCode="&quot;$&quot;\ #,##0.00,,">
                  <c:v>245717588878.99997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3F6-46FF-BE9F-61AE6F7D5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279136544"/>
        <c:axId val="1"/>
        <c:axId val="0"/>
      </c:bar3DChart>
      <c:dateAx>
        <c:axId val="1279136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365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7AA-4350-9BEF-E66C92109B35}"/>
                </c:ext>
              </c:extLst>
            </c:dLbl>
            <c:dLbl>
              <c:idx val="1"/>
              <c:layout>
                <c:manualLayout>
                  <c:x val="8.1351643577604413E-3"/>
                  <c:y val="-1.1263382153566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7AA-4350-9BEF-E66C92109B35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7AA-4350-9BEF-E66C92109B35}"/>
                </c:ext>
              </c:extLst>
            </c:dLbl>
            <c:dLbl>
              <c:idx val="3"/>
              <c:layout>
                <c:manualLayout>
                  <c:x val="1.1944755583500237E-2"/>
                  <c:y val="-1.90848042849605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7AA-4350-9BEF-E66C92109B3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(2)'!$C$8:$C$11</c:f>
              <c:numCache>
                <c:formatCode>"$"\ #,##0.00,,</c:formatCode>
                <c:ptCount val="4"/>
                <c:pt idx="0">
                  <c:v>28744574000</c:v>
                </c:pt>
                <c:pt idx="1">
                  <c:v>7967841118</c:v>
                </c:pt>
                <c:pt idx="2">
                  <c:v>16404043644</c:v>
                </c:pt>
                <c:pt idx="3">
                  <c:v>1078250000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AA-4350-9BEF-E66C92109B35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7AA-4350-9BEF-E66C92109B35}"/>
                </c:ext>
              </c:extLst>
            </c:dLbl>
            <c:dLbl>
              <c:idx val="1"/>
              <c:layout>
                <c:manualLayout>
                  <c:x val="1.2286823480750787E-2"/>
                  <c:y val="-6.886090574556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7AA-4350-9BEF-E66C92109B35}"/>
                </c:ext>
              </c:extLst>
            </c:dLbl>
            <c:dLbl>
              <c:idx val="2"/>
              <c:layout>
                <c:manualLayout>
                  <c:x val="1.2702384967611466E-2"/>
                  <c:y val="-1.51905391597042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7AA-4350-9BEF-E66C92109B35}"/>
                </c:ext>
              </c:extLst>
            </c:dLbl>
            <c:dLbl>
              <c:idx val="3"/>
              <c:layout>
                <c:manualLayout>
                  <c:x val="9.9225367849642802E-3"/>
                  <c:y val="-9.4810429230697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7AA-4350-9BEF-E66C92109B3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(2)'!$E$8:$E$11</c:f>
              <c:numCache>
                <c:formatCode>"$"\ #,##0.00,,</c:formatCode>
                <c:ptCount val="4"/>
                <c:pt idx="0">
                  <c:v>14007052385</c:v>
                </c:pt>
                <c:pt idx="1">
                  <c:v>6179767093.5299997</c:v>
                </c:pt>
                <c:pt idx="2">
                  <c:v>5605452448.6999998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7AA-4350-9BEF-E66C92109B35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7316894054E-2"/>
                  <c:y val="-1.4297449460038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7AA-4350-9BEF-E66C92109B35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7AA-4350-9BEF-E66C92109B35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7AA-4350-9BEF-E66C92109B35}"/>
                </c:ext>
              </c:extLst>
            </c:dLbl>
            <c:dLbl>
              <c:idx val="3"/>
              <c:layout>
                <c:manualLayout>
                  <c:x val="6.1252291903490909E-3"/>
                  <c:y val="-8.413309023394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7AA-4350-9BEF-E66C92109B3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(2)'!$F$8:$F$11</c:f>
              <c:numCache>
                <c:formatCode>"$"\ #,##0.00,,</c:formatCode>
                <c:ptCount val="4"/>
                <c:pt idx="0">
                  <c:v>14006878056</c:v>
                </c:pt>
                <c:pt idx="1">
                  <c:v>3472391013.1100001</c:v>
                </c:pt>
                <c:pt idx="2">
                  <c:v>5592331174.6999998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7AA-4350-9BEF-E66C92109B35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1.482755972297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7AA-4350-9BEF-E66C92109B35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F7AA-4350-9BEF-E66C92109B35}"/>
                </c:ext>
              </c:extLst>
            </c:dLbl>
            <c:dLbl>
              <c:idx val="2"/>
              <c:layout>
                <c:manualLayout>
                  <c:x val="1.9225687085253951E-2"/>
                  <c:y val="-1.11578609925667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F7AA-4350-9BEF-E66C92109B35}"/>
                </c:ext>
              </c:extLst>
            </c:dLbl>
            <c:dLbl>
              <c:idx val="3"/>
              <c:layout>
                <c:manualLayout>
                  <c:x val="1.1161032158129891E-2"/>
                  <c:y val="-1.2234944868532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7AA-4350-9BEF-E66C92109B3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(2)'!$G$8:$G$11</c:f>
              <c:numCache>
                <c:formatCode>"$"\ #,##0.00,,</c:formatCode>
                <c:ptCount val="4"/>
                <c:pt idx="0">
                  <c:v>14006878056</c:v>
                </c:pt>
                <c:pt idx="1">
                  <c:v>3472391013.1100001</c:v>
                </c:pt>
                <c:pt idx="2">
                  <c:v>5592331174.6999998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7AA-4350-9BEF-E66C92109B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1279126336"/>
        <c:axId val="1"/>
        <c:axId val="0"/>
      </c:bar3DChart>
      <c:catAx>
        <c:axId val="1279126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26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18744135046159"/>
          <c:y val="0.96400661873647009"/>
          <c:w val="0.31225454389634566"/>
          <c:h val="3.1701263994323381E-2"/>
        </c:manualLayout>
      </c:layout>
      <c:overlay val="0"/>
      <c:txPr>
        <a:bodyPr/>
        <a:lstStyle/>
        <a:p>
          <a:pPr>
            <a:defRPr sz="77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(2)'!$C$14:$C$16</c:f>
              <c:numCache>
                <c:formatCode>"$"\ #,##0.00,,</c:formatCode>
                <c:ptCount val="3"/>
                <c:pt idx="0">
                  <c:v>137500000000</c:v>
                </c:pt>
                <c:pt idx="1">
                  <c:v>281803487504</c:v>
                </c:pt>
                <c:pt idx="2">
                  <c:v>22589000000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45-4ADF-99F1-715B4BE16A63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245-4ADF-99F1-715B4BE16A63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(2)'!$E$14:$E$16</c:f>
              <c:numCache>
                <c:formatCode>"$"\ #,##0.00,,</c:formatCode>
                <c:ptCount val="3"/>
                <c:pt idx="0">
                  <c:v>120753971827</c:v>
                </c:pt>
                <c:pt idx="1">
                  <c:v>248544976568.21002</c:v>
                </c:pt>
                <c:pt idx="2">
                  <c:v>16978760105.549999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45-4ADF-99F1-715B4BE16A63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(2)'!$F$14:$F$16</c:f>
              <c:numCache>
                <c:formatCode>"$"\ #,##0.00,,</c:formatCode>
                <c:ptCount val="3"/>
                <c:pt idx="0">
                  <c:v>103845090266</c:v>
                </c:pt>
                <c:pt idx="1">
                  <c:v>136016959880.78999</c:v>
                </c:pt>
                <c:pt idx="2">
                  <c:v>5855538732.21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245-4ADF-99F1-715B4BE16A63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(2)'!$G$14:$G$16</c:f>
              <c:numCache>
                <c:formatCode>"$"\ #,##0.00,,</c:formatCode>
                <c:ptCount val="3"/>
                <c:pt idx="0">
                  <c:v>103845090266</c:v>
                </c:pt>
                <c:pt idx="1">
                  <c:v>136016959880.78999</c:v>
                </c:pt>
                <c:pt idx="2">
                  <c:v>5855538732.21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245-4ADF-99F1-715B4BE16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279137936"/>
        <c:axId val="1"/>
      </c:barChart>
      <c:catAx>
        <c:axId val="12791379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379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6333359532923883"/>
          <c:y val="0.96067463577555989"/>
          <c:w val="0.33652601457482789"/>
          <c:h val="3.220138443940424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20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527B-4769-97D1-0D3D3F8306F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27B-4769-97D1-0D3D3F8306F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527B-4769-97D1-0D3D3F8306F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27B-4769-97D1-0D3D3F8306F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527B-4769-97D1-0D3D3F8306F5}"/>
              </c:ext>
            </c:extLst>
          </c:dPt>
          <c:dLbls>
            <c:dLbl>
              <c:idx val="0"/>
              <c:layout>
                <c:manualLayout>
                  <c:x val="3.0998140111593306E-3"/>
                  <c:y val="-6.61047760700710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7B-4769-97D1-0D3D3F8306F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(2)'!$C$33:$C$34</c:f>
              <c:numCache>
                <c:formatCode>"$"\ #,##0.00,,</c:formatCode>
                <c:ptCount val="2"/>
                <c:pt idx="0">
                  <c:v>54194708762</c:v>
                </c:pt>
                <c:pt idx="1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27B-4769-97D1-0D3D3F8306F5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7B-4769-97D1-0D3D3F8306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7B-4769-97D1-0D3D3F8306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7B-4769-97D1-0D3D3F8306F5}"/>
              </c:ext>
            </c:extLst>
          </c:dPt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27B-4769-97D1-0D3D3F8306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79145360"/>
        <c:axId val="1"/>
      </c:barChart>
      <c:catAx>
        <c:axId val="1279145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27914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7764321042019849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D2-4CDC-BAE7-DCD6580C82F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(2)'!$C$3</c:f>
              <c:numCache>
                <c:formatCode>"$"\ #,##0.00,,</c:formatCode>
                <c:ptCount val="1"/>
                <c:pt idx="0">
                  <c:v>496087196266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D2-4CDC-BAE7-DCD6580C82FE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4.94918904367723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5D2-4CDC-BAE7-DCD6580C82F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(2)'!$D$3</c:f>
              <c:numCache>
                <c:formatCode>"$"\ #,##0.00,,</c:formatCode>
                <c:ptCount val="1"/>
                <c:pt idx="0">
                  <c:v>485352776058.30005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5D2-4CDC-BAE7-DCD6580C82FE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9887780254647988E-3"/>
                  <c:y val="1.44664609231538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5D2-4CDC-BAE7-DCD6580C82F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(2)'!$E$3</c:f>
              <c:numCache>
                <c:formatCode>"$"\ #,##0.00,,</c:formatCode>
                <c:ptCount val="1"/>
                <c:pt idx="0">
                  <c:v>412071371427.98999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5D2-4CDC-BAE7-DCD6580C82FE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3.73089773514619E-3"/>
                  <c:y val="-3.50013940565121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5D2-4CDC-BAE7-DCD6580C82F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(2)'!$F$3</c:f>
              <c:numCache>
                <c:formatCode>"$"\ #,##0.00,,</c:formatCode>
                <c:ptCount val="1"/>
                <c:pt idx="0">
                  <c:v>268790580122.80997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5D2-4CDC-BAE7-DCD6580C82FE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499758524099297E-4"/>
                  <c:y val="-2.114985626796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5D2-4CDC-BAE7-DCD6580C82F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(2)'!$G$3</c:f>
              <c:numCache>
                <c:formatCode>"$"\ #,##0.00,,</c:formatCode>
                <c:ptCount val="1"/>
                <c:pt idx="0">
                  <c:v>268790580122.80997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5D2-4CDC-BAE7-DCD6580C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1279146288"/>
        <c:axId val="1"/>
      </c:barChart>
      <c:catAx>
        <c:axId val="1279146288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1279146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B7-45BD-94FE-A0733084742D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B7-45BD-94FE-A0733084742D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B7-45BD-94FE-A0733084742D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B7-45BD-94FE-A0733084742D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(3)'!$C$3:$C$6</c:f>
              <c:numCache>
                <c:formatCode>"$"\.#,##0</c:formatCode>
                <c:ptCount val="4"/>
                <c:pt idx="0" formatCode="&quot;$&quot;\ #,##0.00,,">
                  <c:v>496087196266</c:v>
                </c:pt>
                <c:pt idx="2" formatCode="&quot;$&quot;\ #,##0.00,,">
                  <c:v>54194708762</c:v>
                </c:pt>
                <c:pt idx="3" formatCode="&quot;$&quot;\ #,##0.00,,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B7-45BD-94FE-A0733084742D}"/>
            </c:ext>
          </c:extLst>
        </c:ser>
        <c:ser>
          <c:idx val="1"/>
          <c:order val="1"/>
          <c:tx>
            <c:strRef>
              <c:f>'GRÁFICOS (3)'!$D$2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B7-45BD-94FE-A0733084742D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9B7-45BD-94FE-A0733084742D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9B7-45BD-94FE-A0733084742D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9B7-45BD-94FE-A0733084742D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(3)'!$D$3:$D$6</c:f>
              <c:numCache>
                <c:formatCode>"$"\.#,##0</c:formatCode>
                <c:ptCount val="4"/>
                <c:pt idx="0" formatCode="&quot;$&quot;\ #,##0.00,,">
                  <c:v>485352776058.30005</c:v>
                </c:pt>
                <c:pt idx="2" formatCode="&quot;$&quot;\ #,##0.00,,">
                  <c:v>48960837600.899994</c:v>
                </c:pt>
                <c:pt idx="3" formatCode="&quot;$&quot;\ #,##0.00,,">
                  <c:v>436391938457.40002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9B7-45BD-94FE-A0733084742D}"/>
            </c:ext>
          </c:extLst>
        </c:ser>
        <c:ser>
          <c:idx val="2"/>
          <c:order val="2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9B7-45BD-94FE-A0733084742D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9B7-45BD-94FE-A0733084742D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9B7-45BD-94FE-A0733084742D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9B7-45BD-94FE-A0733084742D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(3)'!$E$3:$E$6</c:f>
              <c:numCache>
                <c:formatCode>"$"\.#,##0</c:formatCode>
                <c:ptCount val="4"/>
                <c:pt idx="0" formatCode="&quot;$&quot;\ #,##0.00,,">
                  <c:v>412071371427.98999</c:v>
                </c:pt>
                <c:pt idx="2" formatCode="&quot;$&quot;\ #,##0.00,,">
                  <c:v>25793662927.23</c:v>
                </c:pt>
                <c:pt idx="3" formatCode="&quot;$&quot;\ #,##0.00,,">
                  <c:v>386277708500.76001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E9B7-45BD-94FE-A0733084742D}"/>
            </c:ext>
          </c:extLst>
        </c:ser>
        <c:ser>
          <c:idx val="3"/>
          <c:order val="3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9B7-45BD-94FE-A0733084742D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9B7-45BD-94FE-A0733084742D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9B7-45BD-94FE-A0733084742D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9B7-45BD-94FE-A0733084742D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(3)'!$F$3:$F$6</c:f>
              <c:numCache>
                <c:formatCode>"$"\.#,##0</c:formatCode>
                <c:ptCount val="4"/>
                <c:pt idx="0" formatCode="&quot;$&quot;\ #,##0.00,,">
                  <c:v>268790580122.80997</c:v>
                </c:pt>
                <c:pt idx="2" formatCode="&quot;$&quot;\ #,##0.00,,">
                  <c:v>23072991243.810001</c:v>
                </c:pt>
                <c:pt idx="3" formatCode="&quot;$&quot;\ #,##0.00,,">
                  <c:v>245717588878.99997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E9B7-45BD-94FE-A0733084742D}"/>
            </c:ext>
          </c:extLst>
        </c:ser>
        <c:ser>
          <c:idx val="4"/>
          <c:order val="4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9B7-45BD-94FE-A0733084742D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9B7-45BD-94FE-A0733084742D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9B7-45BD-94FE-A0733084742D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9B7-45BD-94FE-A0733084742D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(3)'!$G$3:$G$6</c:f>
              <c:numCache>
                <c:formatCode>"$"\.#,##0</c:formatCode>
                <c:ptCount val="4"/>
                <c:pt idx="0" formatCode="&quot;$&quot;\ #,##0.00,,">
                  <c:v>268790580122.80997</c:v>
                </c:pt>
                <c:pt idx="2" formatCode="&quot;$&quot;\ #,##0.00,,">
                  <c:v>23072991243.810001</c:v>
                </c:pt>
                <c:pt idx="3" formatCode="&quot;$&quot;\ #,##0.00,,">
                  <c:v>245717588878.99997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E9B7-45BD-94FE-A07330847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279141184"/>
        <c:axId val="1"/>
        <c:axId val="0"/>
      </c:bar3DChart>
      <c:dateAx>
        <c:axId val="12791411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41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27-4431-B5B1-FD0A8EA05517}"/>
                </c:ext>
              </c:extLst>
            </c:dLbl>
            <c:dLbl>
              <c:idx val="1"/>
              <c:layout>
                <c:manualLayout>
                  <c:x val="8.1351643577604413E-3"/>
                  <c:y val="-1.1263382153566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27-4431-B5B1-FD0A8EA05517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27-4431-B5B1-FD0A8EA05517}"/>
                </c:ext>
              </c:extLst>
            </c:dLbl>
            <c:dLbl>
              <c:idx val="3"/>
              <c:layout>
                <c:manualLayout>
                  <c:x val="1.1944755583500237E-2"/>
                  <c:y val="-1.90848042849605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27-4431-B5B1-FD0A8EA0551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(3)'!$C$8:$C$11</c:f>
              <c:numCache>
                <c:formatCode>"$"\ #,##0.00,,</c:formatCode>
                <c:ptCount val="4"/>
                <c:pt idx="0">
                  <c:v>28744574000</c:v>
                </c:pt>
                <c:pt idx="1">
                  <c:v>7967841118</c:v>
                </c:pt>
                <c:pt idx="2">
                  <c:v>16404043644</c:v>
                </c:pt>
                <c:pt idx="3">
                  <c:v>1078250000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27-4431-B5B1-FD0A8EA05517}"/>
            </c:ext>
          </c:extLst>
        </c:ser>
        <c:ser>
          <c:idx val="3"/>
          <c:order val="1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27-4431-B5B1-FD0A8EA05517}"/>
                </c:ext>
              </c:extLst>
            </c:dLbl>
            <c:dLbl>
              <c:idx val="1"/>
              <c:layout>
                <c:manualLayout>
                  <c:x val="1.2286823480750787E-2"/>
                  <c:y val="-6.886090574556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B27-4431-B5B1-FD0A8EA05517}"/>
                </c:ext>
              </c:extLst>
            </c:dLbl>
            <c:dLbl>
              <c:idx val="2"/>
              <c:layout>
                <c:manualLayout>
                  <c:x val="1.2702384967611466E-2"/>
                  <c:y val="-1.51905391597042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B27-4431-B5B1-FD0A8EA05517}"/>
                </c:ext>
              </c:extLst>
            </c:dLbl>
            <c:dLbl>
              <c:idx val="3"/>
              <c:layout>
                <c:manualLayout>
                  <c:x val="9.9225367849642802E-3"/>
                  <c:y val="-9.4810429230697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B27-4431-B5B1-FD0A8EA0551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(3)'!$E$8:$E$11</c:f>
              <c:numCache>
                <c:formatCode>"$"\ #,##0.00,,</c:formatCode>
                <c:ptCount val="4"/>
                <c:pt idx="0">
                  <c:v>14007052385</c:v>
                </c:pt>
                <c:pt idx="1">
                  <c:v>6179767093.5299997</c:v>
                </c:pt>
                <c:pt idx="2">
                  <c:v>5605452448.6999998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B27-4431-B5B1-FD0A8EA05517}"/>
            </c:ext>
          </c:extLst>
        </c:ser>
        <c:ser>
          <c:idx val="4"/>
          <c:order val="2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7316894054E-2"/>
                  <c:y val="-1.4297449460038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B27-4431-B5B1-FD0A8EA05517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B27-4431-B5B1-FD0A8EA05517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B27-4431-B5B1-FD0A8EA05517}"/>
                </c:ext>
              </c:extLst>
            </c:dLbl>
            <c:dLbl>
              <c:idx val="3"/>
              <c:layout>
                <c:manualLayout>
                  <c:x val="6.1252291903490909E-3"/>
                  <c:y val="-8.413309023394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B27-4431-B5B1-FD0A8EA0551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(3)'!$F$8:$F$11</c:f>
              <c:numCache>
                <c:formatCode>"$"\ #,##0.00,,</c:formatCode>
                <c:ptCount val="4"/>
                <c:pt idx="0">
                  <c:v>14006878056</c:v>
                </c:pt>
                <c:pt idx="1">
                  <c:v>3472391013.1100001</c:v>
                </c:pt>
                <c:pt idx="2">
                  <c:v>5592331174.6999998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B27-4431-B5B1-FD0A8EA05517}"/>
            </c:ext>
          </c:extLst>
        </c:ser>
        <c:ser>
          <c:idx val="5"/>
          <c:order val="3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1.482755972297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B27-4431-B5B1-FD0A8EA05517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B27-4431-B5B1-FD0A8EA05517}"/>
                </c:ext>
              </c:extLst>
            </c:dLbl>
            <c:dLbl>
              <c:idx val="2"/>
              <c:layout>
                <c:manualLayout>
                  <c:x val="1.9225687085253951E-2"/>
                  <c:y val="-1.11578609925667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B27-4431-B5B1-FD0A8EA05517}"/>
                </c:ext>
              </c:extLst>
            </c:dLbl>
            <c:dLbl>
              <c:idx val="3"/>
              <c:layout>
                <c:manualLayout>
                  <c:x val="1.1161032158129891E-2"/>
                  <c:y val="-1.2234944868532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B27-4431-B5B1-FD0A8EA0551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(3)'!$G$8:$G$11</c:f>
              <c:numCache>
                <c:formatCode>"$"\ #,##0.00,,</c:formatCode>
                <c:ptCount val="4"/>
                <c:pt idx="0">
                  <c:v>14006878056</c:v>
                </c:pt>
                <c:pt idx="1">
                  <c:v>3472391013.1100001</c:v>
                </c:pt>
                <c:pt idx="2">
                  <c:v>5592331174.6999998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1B27-4431-B5B1-FD0A8EA05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1279151856"/>
        <c:axId val="1"/>
        <c:axId val="0"/>
      </c:bar3DChart>
      <c:catAx>
        <c:axId val="1279151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518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18744135046159"/>
          <c:y val="0.96400661873647009"/>
          <c:w val="0.31225454389634566"/>
          <c:h val="3.1701263994323381E-2"/>
        </c:manualLayout>
      </c:layout>
      <c:overlay val="0"/>
      <c:txPr>
        <a:bodyPr/>
        <a:lstStyle/>
        <a:p>
          <a:pPr>
            <a:defRPr sz="77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(3)'!$C$14:$C$16</c:f>
              <c:numCache>
                <c:formatCode>"$"\ #,##0.00,,</c:formatCode>
                <c:ptCount val="3"/>
                <c:pt idx="0">
                  <c:v>137500000000</c:v>
                </c:pt>
                <c:pt idx="1">
                  <c:v>281803487504</c:v>
                </c:pt>
                <c:pt idx="2">
                  <c:v>22589000000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F-4922-99D9-8AC1A7A5A6F9}"/>
            </c:ext>
          </c:extLst>
        </c:ser>
        <c:ser>
          <c:idx val="3"/>
          <c:order val="1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682F-4922-99D9-8AC1A7A5A6F9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(3)'!$E$14:$E$16</c:f>
              <c:numCache>
                <c:formatCode>"$"\ #,##0.00,,</c:formatCode>
                <c:ptCount val="3"/>
                <c:pt idx="0">
                  <c:v>120753971827</c:v>
                </c:pt>
                <c:pt idx="1">
                  <c:v>248544976568.21002</c:v>
                </c:pt>
                <c:pt idx="2">
                  <c:v>16978760105.549999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2F-4922-99D9-8AC1A7A5A6F9}"/>
            </c:ext>
          </c:extLst>
        </c:ser>
        <c:ser>
          <c:idx val="4"/>
          <c:order val="2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(3)'!$F$14:$F$16</c:f>
              <c:numCache>
                <c:formatCode>"$"\ #,##0.00,,</c:formatCode>
                <c:ptCount val="3"/>
                <c:pt idx="0">
                  <c:v>103845090266</c:v>
                </c:pt>
                <c:pt idx="1">
                  <c:v>136016959880.78999</c:v>
                </c:pt>
                <c:pt idx="2">
                  <c:v>5855538732.21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82F-4922-99D9-8AC1A7A5A6F9}"/>
            </c:ext>
          </c:extLst>
        </c:ser>
        <c:ser>
          <c:idx val="5"/>
          <c:order val="3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(3)'!$G$14:$G$16</c:f>
              <c:numCache>
                <c:formatCode>"$"\ #,##0.00,,</c:formatCode>
                <c:ptCount val="3"/>
                <c:pt idx="0">
                  <c:v>103845090266</c:v>
                </c:pt>
                <c:pt idx="1">
                  <c:v>136016959880.78999</c:v>
                </c:pt>
                <c:pt idx="2">
                  <c:v>5855538732.21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82F-4922-99D9-8AC1A7A5A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279155568"/>
        <c:axId val="1"/>
      </c:barChart>
      <c:catAx>
        <c:axId val="127915556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2791555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6412916510364742"/>
          <c:y val="0.95709670417118164"/>
          <c:w val="0.33652601457482789"/>
          <c:h val="3.220138443940424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20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F520-42CF-9018-99C66A3FAD3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520-42CF-9018-99C66A3FAD3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F520-42CF-9018-99C66A3FAD3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520-42CF-9018-99C66A3FAD38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520-42CF-9018-99C66A3FAD38}"/>
              </c:ext>
            </c:extLst>
          </c:dPt>
          <c:dLbls>
            <c:dLbl>
              <c:idx val="0"/>
              <c:layout>
                <c:manualLayout>
                  <c:x val="3.0998140111593306E-3"/>
                  <c:y val="-6.61047760700710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20-42CF-9018-99C66A3FAD3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(3)'!$C$33:$C$34</c:f>
              <c:numCache>
                <c:formatCode>"$"\ #,##0.00,,</c:formatCode>
                <c:ptCount val="2"/>
                <c:pt idx="0">
                  <c:v>54194708762</c:v>
                </c:pt>
                <c:pt idx="1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520-42CF-9018-99C66A3FAD38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20-42CF-9018-99C66A3FAD3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20-42CF-9018-99C66A3FAD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20-42CF-9018-99C66A3FAD38}"/>
              </c:ext>
            </c:extLst>
          </c:dPt>
          <c:cat>
            <c:strRef>
              <c:f>'GRÁFICOS (3)'!$B$33:$B$35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(3)'!$C$32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520-42CF-9018-99C66A3FAD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358466016"/>
        <c:axId val="1"/>
      </c:barChart>
      <c:catAx>
        <c:axId val="135846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358466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4783669925014964E-2"/>
          <c:y val="0.1380699303134372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BC9-4A2A-91BE-0CF411407FC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(3)'!$C$3</c:f>
              <c:numCache>
                <c:formatCode>"$"\ #,##0.00,,</c:formatCode>
                <c:ptCount val="1"/>
                <c:pt idx="0">
                  <c:v>496087196266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C9-4A2A-91BE-0CF411407FC8}"/>
            </c:ext>
          </c:extLst>
        </c:ser>
        <c:ser>
          <c:idx val="1"/>
          <c:order val="1"/>
          <c:tx>
            <c:strRef>
              <c:f>'GRÁFICOS (3)'!$D$2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4.94918904367723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BC9-4A2A-91BE-0CF411407FC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(3)'!$D$3</c:f>
              <c:numCache>
                <c:formatCode>"$"\ #,##0.00,,</c:formatCode>
                <c:ptCount val="1"/>
                <c:pt idx="0">
                  <c:v>485352776058.30005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BC9-4A2A-91BE-0CF411407FC8}"/>
            </c:ext>
          </c:extLst>
        </c:ser>
        <c:ser>
          <c:idx val="2"/>
          <c:order val="2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3.9952122229132683E-3"/>
                  <c:y val="-1.011739204241301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BC9-4A2A-91BE-0CF411407FC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(3)'!$E$3</c:f>
              <c:numCache>
                <c:formatCode>"$"\ #,##0.00,,</c:formatCode>
                <c:ptCount val="1"/>
                <c:pt idx="0">
                  <c:v>412071371427.98999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BC9-4A2A-91BE-0CF411407FC8}"/>
            </c:ext>
          </c:extLst>
        </c:ser>
        <c:ser>
          <c:idx val="3"/>
          <c:order val="3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8.3401003032210772E-4"/>
                  <c:y val="8.92253951418582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BC9-4A2A-91BE-0CF411407FC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(3)'!$F$3</c:f>
              <c:numCache>
                <c:formatCode>"$"\ #,##0.00,,</c:formatCode>
                <c:ptCount val="1"/>
                <c:pt idx="0">
                  <c:v>268790580122.80997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BC9-4A2A-91BE-0CF411407FC8}"/>
            </c:ext>
          </c:extLst>
        </c:ser>
        <c:ser>
          <c:idx val="4"/>
          <c:order val="4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502653564596428E-4"/>
                  <c:y val="5.69242534287899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BC9-4A2A-91BE-0CF411407FC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(3)'!$G$3</c:f>
              <c:numCache>
                <c:formatCode>"$"\ #,##0.00,,</c:formatCode>
                <c:ptCount val="1"/>
                <c:pt idx="0">
                  <c:v>268790580122.80997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BC9-4A2A-91BE-0CF4114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1358455808"/>
        <c:axId val="1"/>
      </c:barChart>
      <c:catAx>
        <c:axId val="1358455808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1358455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638175</xdr:colOff>
      <xdr:row>1</xdr:row>
      <xdr:rowOff>28575</xdr:rowOff>
    </xdr:from>
    <xdr:to>
      <xdr:col>2</xdr:col>
      <xdr:colOff>330200</xdr:colOff>
      <xdr:row>5</xdr:row>
      <xdr:rowOff>104775</xdr:rowOff>
    </xdr:to>
    <xdr:pic>
      <xdr:nvPicPr>
        <xdr:cNvPr id="1486" name="Imagen 3">
          <a:extLst>
            <a:ext uri="{FF2B5EF4-FFF2-40B4-BE49-F238E27FC236}">
              <a16:creationId xmlns:a16="http://schemas.microsoft.com/office/drawing/2014/main" id="{CBC5C282-C14C-E06F-BC0B-A0A22A94A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9075"/>
          <a:ext cx="11652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13</xdr:col>
      <xdr:colOff>152400</xdr:colOff>
      <xdr:row>76</xdr:row>
      <xdr:rowOff>127000</xdr:rowOff>
    </xdr:from>
    <xdr:to>
      <xdr:col>18</xdr:col>
      <xdr:colOff>558800</xdr:colOff>
      <xdr:row>92</xdr:row>
      <xdr:rowOff>215900</xdr:rowOff>
    </xdr:to>
    <xdr:sp macro="" textlink="">
      <xdr:nvSpPr>
        <xdr:cNvPr id="1181" name="Text Box 157" hidden="1">
          <a:extLst>
            <a:ext uri="{FF2B5EF4-FFF2-40B4-BE49-F238E27FC236}">
              <a16:creationId xmlns:a16="http://schemas.microsoft.com/office/drawing/2014/main" id="{50DD2C02-3E39-FF30-9546-05A5BBEE9D63}"/>
            </a:ext>
          </a:extLst>
        </xdr:cNvPr>
        <xdr:cNvSpPr txBox="1">
          <a:spLocks noChangeArrowheads="1"/>
        </xdr:cNvSpPr>
      </xdr:nvSpPr>
      <xdr:spPr bwMode="auto">
        <a:xfrm>
          <a:off x="11811000" y="18389600"/>
          <a:ext cx="6769100" cy="6477000"/>
        </a:xfrm>
        <a:prstGeom prst="rect">
          <a:avLst/>
        </a:prstGeom>
        <a:solidFill>
          <a:srgbClr val="FFFFE1"/>
        </a:solidFill>
        <a:ln w="9525">
          <a:solidFill>
            <a:srgbClr val="51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510000"/>
                </a:outerShdw>
              </a:effectLst>
            </a14:hiddenEffects>
          </a:ex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111</xdr:row>
      <xdr:rowOff>152400</xdr:rowOff>
    </xdr:from>
    <xdr:to>
      <xdr:col>9</xdr:col>
      <xdr:colOff>419100</xdr:colOff>
      <xdr:row>148</xdr:row>
      <xdr:rowOff>38100</xdr:rowOff>
    </xdr:to>
    <xdr:graphicFrame macro="">
      <xdr:nvGraphicFramePr>
        <xdr:cNvPr id="2614" name="Gráfico 1">
          <a:extLst>
            <a:ext uri="{FF2B5EF4-FFF2-40B4-BE49-F238E27FC236}">
              <a16:creationId xmlns:a16="http://schemas.microsoft.com/office/drawing/2014/main" id="{618EB45D-4B97-0FFB-1E65-714428F658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161925</xdr:rowOff>
    </xdr:from>
    <xdr:to>
      <xdr:col>10</xdr:col>
      <xdr:colOff>314325</xdr:colOff>
      <xdr:row>197</xdr:row>
      <xdr:rowOff>38100</xdr:rowOff>
    </xdr:to>
    <xdr:graphicFrame macro="">
      <xdr:nvGraphicFramePr>
        <xdr:cNvPr id="2615" name="Gráfico 2">
          <a:extLst>
            <a:ext uri="{FF2B5EF4-FFF2-40B4-BE49-F238E27FC236}">
              <a16:creationId xmlns:a16="http://schemas.microsoft.com/office/drawing/2014/main" id="{D8D50E40-9E96-1B2F-746E-2257D91A2E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85725</xdr:rowOff>
    </xdr:to>
    <xdr:graphicFrame macro="">
      <xdr:nvGraphicFramePr>
        <xdr:cNvPr id="2616" name="Gráfico 3">
          <a:extLst>
            <a:ext uri="{FF2B5EF4-FFF2-40B4-BE49-F238E27FC236}">
              <a16:creationId xmlns:a16="http://schemas.microsoft.com/office/drawing/2014/main" id="{BAC2D21A-C901-0B3A-2F97-85222B4960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95250</xdr:rowOff>
    </xdr:to>
    <xdr:graphicFrame macro="">
      <xdr:nvGraphicFramePr>
        <xdr:cNvPr id="2617" name="Gráfico 4">
          <a:extLst>
            <a:ext uri="{FF2B5EF4-FFF2-40B4-BE49-F238E27FC236}">
              <a16:creationId xmlns:a16="http://schemas.microsoft.com/office/drawing/2014/main" id="{FD25EBAC-0F22-39FB-77B2-3094A4E407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590550</xdr:colOff>
      <xdr:row>69</xdr:row>
      <xdr:rowOff>47625</xdr:rowOff>
    </xdr:from>
    <xdr:to>
      <xdr:col>9</xdr:col>
      <xdr:colOff>428625</xdr:colOff>
      <xdr:row>109</xdr:row>
      <xdr:rowOff>76200</xdr:rowOff>
    </xdr:to>
    <xdr:graphicFrame macro="">
      <xdr:nvGraphicFramePr>
        <xdr:cNvPr id="2618" name="Gráfico 5">
          <a:extLst>
            <a:ext uri="{FF2B5EF4-FFF2-40B4-BE49-F238E27FC236}">
              <a16:creationId xmlns:a16="http://schemas.microsoft.com/office/drawing/2014/main" id="{105C1D6D-5403-FA25-3CDD-36377F6E8C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0.18518</cdr:x>
      <cdr:y>0.8282</cdr:y>
    </cdr:from>
    <cdr:to>
      <cdr:x>0.2685</cdr:x>
      <cdr:y>0.90378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63887" y="3206781"/>
          <a:ext cx="1027164" cy="294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10,92%</a:t>
          </a:r>
        </a:p>
      </cdr:txBody>
    </cdr:sp>
  </cdr:relSizeAnchor>
  <cdr:relSizeAnchor xmlns:cdr="http://schemas.openxmlformats.org/drawingml/2006/chartDrawing">
    <cdr:from>
      <cdr:x>0.65235</cdr:x>
      <cdr:y>0.16219</cdr:y>
    </cdr:from>
    <cdr:to>
      <cdr:x>0.73244</cdr:x>
      <cdr:y>0.25261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89,08%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0.29619</cdr:x>
      <cdr:y>0.20973</cdr:y>
    </cdr:from>
    <cdr:to>
      <cdr:x>0.42854</cdr:x>
      <cdr:y>0.2685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95584" y="1091553"/>
          <a:ext cx="1740683" cy="3058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92,57%</a:t>
          </a:r>
        </a:p>
      </cdr:txBody>
    </cdr:sp>
  </cdr:relSizeAnchor>
  <cdr:relSizeAnchor xmlns:cdr="http://schemas.openxmlformats.org/drawingml/2006/chartDrawing">
    <cdr:from>
      <cdr:x>0.47587</cdr:x>
      <cdr:y>0.34713</cdr:y>
    </cdr:from>
    <cdr:to>
      <cdr:x>0.57213</cdr:x>
      <cdr:y>0.41669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56838" y="1805307"/>
          <a:ext cx="1265656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71,64%</a:t>
          </a:r>
        </a:p>
      </cdr:txBody>
    </cdr:sp>
  </cdr:relSizeAnchor>
  <cdr:relSizeAnchor xmlns:cdr="http://schemas.openxmlformats.org/drawingml/2006/chartDrawing">
    <cdr:from>
      <cdr:x>0.63233</cdr:x>
      <cdr:y>0.76813</cdr:y>
    </cdr:from>
    <cdr:to>
      <cdr:x>0.73446</cdr:x>
      <cdr:y>0.82759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342735" y="3959438"/>
          <a:ext cx="1343226" cy="3068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2,51%</a:t>
          </a:r>
        </a:p>
      </cdr:txBody>
    </cdr:sp>
  </cdr:relSizeAnchor>
  <cdr:relSizeAnchor xmlns:cdr="http://schemas.openxmlformats.org/drawingml/2006/chartDrawing">
    <cdr:from>
      <cdr:x>0.7933</cdr:x>
      <cdr:y>0.79046</cdr:y>
    </cdr:from>
    <cdr:to>
      <cdr:x>0.8817</cdr:x>
      <cdr:y>0.8502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53247" y="4075663"/>
          <a:ext cx="1152784" cy="3044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1,31%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111</xdr:row>
      <xdr:rowOff>152400</xdr:rowOff>
    </xdr:from>
    <xdr:to>
      <xdr:col>9</xdr:col>
      <xdr:colOff>419100</xdr:colOff>
      <xdr:row>148</xdr:row>
      <xdr:rowOff>38100</xdr:rowOff>
    </xdr:to>
    <xdr:graphicFrame macro="">
      <xdr:nvGraphicFramePr>
        <xdr:cNvPr id="193917" name="Gráfico 1">
          <a:extLst>
            <a:ext uri="{FF2B5EF4-FFF2-40B4-BE49-F238E27FC236}">
              <a16:creationId xmlns:a16="http://schemas.microsoft.com/office/drawing/2014/main" id="{425890E7-36A5-43F5-7B13-38C072D9CA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161925</xdr:rowOff>
    </xdr:from>
    <xdr:to>
      <xdr:col>10</xdr:col>
      <xdr:colOff>314325</xdr:colOff>
      <xdr:row>197</xdr:row>
      <xdr:rowOff>38100</xdr:rowOff>
    </xdr:to>
    <xdr:graphicFrame macro="">
      <xdr:nvGraphicFramePr>
        <xdr:cNvPr id="193918" name="Gráfico 2">
          <a:extLst>
            <a:ext uri="{FF2B5EF4-FFF2-40B4-BE49-F238E27FC236}">
              <a16:creationId xmlns:a16="http://schemas.microsoft.com/office/drawing/2014/main" id="{BE6BA135-C9C5-AD49-407F-4A6F3B54B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85725</xdr:rowOff>
    </xdr:to>
    <xdr:graphicFrame macro="">
      <xdr:nvGraphicFramePr>
        <xdr:cNvPr id="193919" name="Gráfico 3">
          <a:extLst>
            <a:ext uri="{FF2B5EF4-FFF2-40B4-BE49-F238E27FC236}">
              <a16:creationId xmlns:a16="http://schemas.microsoft.com/office/drawing/2014/main" id="{C5136CED-70B7-23A5-DFF8-ED28A2A146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95250</xdr:rowOff>
    </xdr:to>
    <xdr:graphicFrame macro="">
      <xdr:nvGraphicFramePr>
        <xdr:cNvPr id="193920" name="Gráfico 4">
          <a:extLst>
            <a:ext uri="{FF2B5EF4-FFF2-40B4-BE49-F238E27FC236}">
              <a16:creationId xmlns:a16="http://schemas.microsoft.com/office/drawing/2014/main" id="{E0CE4B3E-4D23-61F1-07C1-A5340D4275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590550</xdr:colOff>
      <xdr:row>69</xdr:row>
      <xdr:rowOff>47625</xdr:rowOff>
    </xdr:from>
    <xdr:to>
      <xdr:col>9</xdr:col>
      <xdr:colOff>428625</xdr:colOff>
      <xdr:row>109</xdr:row>
      <xdr:rowOff>76200</xdr:rowOff>
    </xdr:to>
    <xdr:graphicFrame macro="">
      <xdr:nvGraphicFramePr>
        <xdr:cNvPr id="193921" name="Gráfico 5">
          <a:extLst>
            <a:ext uri="{FF2B5EF4-FFF2-40B4-BE49-F238E27FC236}">
              <a16:creationId xmlns:a16="http://schemas.microsoft.com/office/drawing/2014/main" id="{479D14A1-0BA6-9F20-947A-ADABDED28F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0.18518</cdr:x>
      <cdr:y>0.8282</cdr:y>
    </cdr:from>
    <cdr:to>
      <cdr:x>0.2685</cdr:x>
      <cdr:y>0.90378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63887" y="3206781"/>
          <a:ext cx="1027164" cy="294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10,92%</a:t>
          </a:r>
        </a:p>
      </cdr:txBody>
    </cdr:sp>
  </cdr:relSizeAnchor>
  <cdr:relSizeAnchor xmlns:cdr="http://schemas.openxmlformats.org/drawingml/2006/chartDrawing">
    <cdr:from>
      <cdr:x>0.65235</cdr:x>
      <cdr:y>0.16219</cdr:y>
    </cdr:from>
    <cdr:to>
      <cdr:x>0.73244</cdr:x>
      <cdr:y>0.25261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89,08%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0.31327</cdr:y>
    </cdr:from>
    <cdr:to>
      <cdr:x>0.16927</cdr:x>
      <cdr:y>0.33963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0.28233</cdr:y>
    </cdr:from>
    <cdr:to>
      <cdr:x>0.4674</cdr:x>
      <cdr:y>0.32602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0.29619</cdr:x>
      <cdr:y>0.1807</cdr:y>
    </cdr:from>
    <cdr:to>
      <cdr:x>0.42879</cdr:x>
      <cdr:y>0.23923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95526" y="940457"/>
          <a:ext cx="1743946" cy="3045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97,84%</a:t>
          </a:r>
        </a:p>
      </cdr:txBody>
    </cdr:sp>
  </cdr:relSizeAnchor>
  <cdr:relSizeAnchor xmlns:cdr="http://schemas.openxmlformats.org/drawingml/2006/chartDrawing">
    <cdr:from>
      <cdr:x>0.4767</cdr:x>
      <cdr:y>0.26845</cdr:y>
    </cdr:from>
    <cdr:to>
      <cdr:x>0.57296</cdr:x>
      <cdr:y>0.35488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69583" y="1397140"/>
          <a:ext cx="1266023" cy="4497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83,06%</a:t>
          </a:r>
        </a:p>
      </cdr:txBody>
    </cdr:sp>
  </cdr:relSizeAnchor>
  <cdr:relSizeAnchor xmlns:cdr="http://schemas.openxmlformats.org/drawingml/2006/chartDrawing">
    <cdr:from>
      <cdr:x>0.62779</cdr:x>
      <cdr:y>0.46587</cdr:y>
    </cdr:from>
    <cdr:to>
      <cdr:x>0.73042</cdr:x>
      <cdr:y>0.52508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256704" y="2424627"/>
          <a:ext cx="1349802" cy="3081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54,18%</a:t>
          </a:r>
        </a:p>
      </cdr:txBody>
    </cdr:sp>
  </cdr:relSizeAnchor>
  <cdr:relSizeAnchor xmlns:cdr="http://schemas.openxmlformats.org/drawingml/2006/chartDrawing">
    <cdr:from>
      <cdr:x>0.79347</cdr:x>
      <cdr:y>0.474</cdr:y>
    </cdr:from>
    <cdr:to>
      <cdr:x>0.88162</cdr:x>
      <cdr:y>0.53397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35813" y="2466900"/>
          <a:ext cx="1159359" cy="3121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54,18%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400050</xdr:colOff>
      <xdr:row>5</xdr:row>
      <xdr:rowOff>95250</xdr:rowOff>
    </xdr:to>
    <xdr:pic>
      <xdr:nvPicPr>
        <xdr:cNvPr id="3186" name="Imagen 1">
          <a:extLst>
            <a:ext uri="{FF2B5EF4-FFF2-40B4-BE49-F238E27FC236}">
              <a16:creationId xmlns:a16="http://schemas.microsoft.com/office/drawing/2014/main" id="{F865AC3C-62C2-4927-601D-EDC49C11E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71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E31FC-1C95-4679-A060-60B7AC8FD211}">
  <dimension ref="A1:IU131"/>
  <sheetViews>
    <sheetView showGridLines="0" tabSelected="1" zoomScaleNormal="100" workbookViewId="0">
      <pane ySplit="15" topLeftCell="A16" activePane="bottomLeft" state="frozen"/>
      <selection pane="bottomLeft" activeCell="K12" sqref="K12"/>
    </sheetView>
  </sheetViews>
  <sheetFormatPr baseColWidth="10" defaultColWidth="9.1640625" defaultRowHeight="13" x14ac:dyDescent="0.15"/>
  <cols>
    <col min="1" max="1" width="9.83203125" style="290" customWidth="1"/>
    <col min="2" max="2" width="9.5" style="290" customWidth="1"/>
    <col min="3" max="3" width="9.83203125" style="290" customWidth="1"/>
    <col min="4" max="4" width="8.1640625" style="290" customWidth="1"/>
    <col min="5" max="5" width="7" style="290" customWidth="1"/>
    <col min="6" max="6" width="9.5" style="290" customWidth="1"/>
    <col min="7" max="7" width="5.33203125" style="292" customWidth="1"/>
    <col min="8" max="8" width="7" style="293" customWidth="1"/>
    <col min="9" max="9" width="7.1640625" style="290" customWidth="1"/>
    <col min="10" max="10" width="25.5" style="286" customWidth="1"/>
    <col min="11" max="11" width="18.5" style="407" customWidth="1"/>
    <col min="12" max="12" width="17.6640625" style="407" customWidth="1"/>
    <col min="13" max="13" width="18" style="407" customWidth="1"/>
    <col min="14" max="14" width="13.83203125" style="407" customWidth="1"/>
    <col min="15" max="15" width="15.33203125" style="407" customWidth="1"/>
    <col min="16" max="16" width="18.1640625" style="407" customWidth="1"/>
    <col min="17" max="17" width="17.5" style="407" customWidth="1"/>
    <col min="18" max="18" width="18.6640625" style="407" bestFit="1" customWidth="1"/>
    <col min="19" max="19" width="19.1640625" style="407" customWidth="1"/>
    <col min="20" max="20" width="19.33203125" style="407" customWidth="1"/>
    <col min="21" max="21" width="19.1640625" style="407" customWidth="1"/>
    <col min="22" max="22" width="18.5" style="407" customWidth="1"/>
    <col min="23" max="23" width="12" style="204" customWidth="1"/>
    <col min="24" max="24" width="15.1640625" style="204" customWidth="1"/>
    <col min="25" max="25" width="13.6640625" style="408" bestFit="1" customWidth="1"/>
    <col min="26" max="16384" width="9.1640625" style="408"/>
  </cols>
  <sheetData>
    <row r="1" spans="1:255" s="269" customFormat="1" ht="15" customHeight="1" thickTop="1" x14ac:dyDescent="0.15">
      <c r="A1" s="261"/>
      <c r="B1" s="262"/>
      <c r="C1" s="263"/>
      <c r="D1" s="262"/>
      <c r="E1" s="263"/>
      <c r="F1" s="263"/>
      <c r="G1" s="264"/>
      <c r="H1" s="265"/>
      <c r="I1" s="262"/>
      <c r="J1" s="266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41"/>
      <c r="X1" s="241"/>
      <c r="Y1" s="268"/>
      <c r="Z1" s="268"/>
      <c r="AA1" s="268"/>
      <c r="AB1" s="268"/>
      <c r="AC1" s="268"/>
      <c r="AD1" s="268"/>
      <c r="AE1" s="268"/>
      <c r="AF1" s="268"/>
      <c r="AG1" s="268"/>
      <c r="AH1" s="268"/>
      <c r="AI1" s="268"/>
      <c r="AJ1" s="268"/>
      <c r="AK1" s="268"/>
      <c r="AL1" s="268"/>
      <c r="AM1" s="268"/>
      <c r="AN1" s="268"/>
      <c r="AO1" s="268"/>
      <c r="AP1" s="268"/>
      <c r="AQ1" s="268"/>
      <c r="AR1" s="268"/>
      <c r="AS1" s="268"/>
      <c r="AT1" s="268"/>
      <c r="AU1" s="268"/>
      <c r="AV1" s="268"/>
      <c r="AW1" s="268"/>
      <c r="AX1" s="268"/>
      <c r="AY1" s="268"/>
      <c r="AZ1" s="268"/>
      <c r="BA1" s="268"/>
      <c r="BB1" s="268"/>
      <c r="BC1" s="268"/>
      <c r="BD1" s="268"/>
      <c r="BE1" s="268"/>
      <c r="BF1" s="268"/>
      <c r="BG1" s="268"/>
      <c r="BH1" s="268"/>
      <c r="BI1" s="268"/>
      <c r="BJ1" s="268"/>
      <c r="BK1" s="268"/>
      <c r="BL1" s="268"/>
      <c r="BM1" s="268"/>
      <c r="BN1" s="268"/>
      <c r="BO1" s="268"/>
      <c r="BP1" s="268"/>
      <c r="BQ1" s="268"/>
      <c r="BR1" s="268"/>
      <c r="BS1" s="268"/>
      <c r="BT1" s="268"/>
      <c r="BU1" s="268"/>
      <c r="BV1" s="268"/>
      <c r="BW1" s="268"/>
      <c r="BX1" s="268"/>
      <c r="BY1" s="268"/>
      <c r="BZ1" s="268"/>
      <c r="CA1" s="268"/>
      <c r="CB1" s="268"/>
      <c r="CC1" s="268"/>
      <c r="CD1" s="268"/>
      <c r="CE1" s="268"/>
      <c r="CF1" s="268"/>
      <c r="CG1" s="268"/>
      <c r="CH1" s="268"/>
      <c r="CI1" s="268"/>
      <c r="CJ1" s="268"/>
      <c r="CK1" s="268"/>
      <c r="CL1" s="268"/>
      <c r="CM1" s="268"/>
      <c r="CN1" s="268"/>
      <c r="CO1" s="268"/>
      <c r="CP1" s="268"/>
      <c r="CQ1" s="268"/>
      <c r="CR1" s="268"/>
      <c r="CS1" s="268"/>
      <c r="CT1" s="268"/>
      <c r="CU1" s="268"/>
      <c r="CV1" s="268"/>
      <c r="CW1" s="268"/>
      <c r="CX1" s="268"/>
      <c r="CY1" s="268"/>
      <c r="CZ1" s="268"/>
      <c r="DA1" s="268"/>
      <c r="DB1" s="268"/>
      <c r="DC1" s="268"/>
      <c r="DD1" s="268"/>
      <c r="DE1" s="268"/>
      <c r="DF1" s="268"/>
      <c r="DG1" s="268"/>
      <c r="DH1" s="268"/>
      <c r="DI1" s="268"/>
      <c r="DJ1" s="268"/>
      <c r="DK1" s="268"/>
      <c r="DL1" s="268"/>
      <c r="DM1" s="268"/>
      <c r="DN1" s="268"/>
      <c r="DO1" s="268"/>
      <c r="DP1" s="268"/>
      <c r="DQ1" s="268"/>
      <c r="DR1" s="268"/>
      <c r="DS1" s="268"/>
      <c r="DT1" s="268"/>
      <c r="DU1" s="268"/>
      <c r="DV1" s="268"/>
      <c r="DW1" s="268"/>
      <c r="DX1" s="268"/>
      <c r="DY1" s="268"/>
      <c r="DZ1" s="268"/>
      <c r="EA1" s="268"/>
      <c r="EB1" s="268"/>
      <c r="EC1" s="268"/>
      <c r="ED1" s="268"/>
      <c r="EE1" s="268"/>
      <c r="EF1" s="268"/>
      <c r="EG1" s="268"/>
      <c r="EH1" s="268"/>
      <c r="EI1" s="268"/>
      <c r="EJ1" s="268"/>
      <c r="EK1" s="268"/>
      <c r="EL1" s="268"/>
      <c r="EM1" s="268"/>
      <c r="EN1" s="268"/>
      <c r="EO1" s="268"/>
      <c r="EP1" s="268"/>
      <c r="EQ1" s="268"/>
      <c r="ER1" s="268"/>
      <c r="ES1" s="268"/>
      <c r="ET1" s="268"/>
      <c r="EU1" s="268"/>
      <c r="EV1" s="268"/>
      <c r="EW1" s="268"/>
      <c r="EX1" s="268"/>
      <c r="EY1" s="268"/>
      <c r="EZ1" s="268"/>
      <c r="FA1" s="268"/>
      <c r="FB1" s="268"/>
      <c r="FC1" s="268"/>
      <c r="FD1" s="268"/>
      <c r="FE1" s="268"/>
      <c r="FF1" s="268"/>
      <c r="FG1" s="268"/>
      <c r="FH1" s="268"/>
      <c r="FI1" s="268"/>
      <c r="FJ1" s="268"/>
      <c r="FK1" s="268"/>
      <c r="FL1" s="268"/>
      <c r="FM1" s="268"/>
      <c r="FN1" s="268"/>
      <c r="FO1" s="268"/>
      <c r="FP1" s="268"/>
      <c r="FQ1" s="268"/>
      <c r="FR1" s="268"/>
      <c r="FS1" s="268"/>
      <c r="FT1" s="268"/>
      <c r="FU1" s="268"/>
      <c r="FV1" s="268"/>
      <c r="FW1" s="268"/>
      <c r="FX1" s="268"/>
      <c r="FY1" s="268"/>
      <c r="FZ1" s="268"/>
      <c r="GA1" s="268"/>
      <c r="GB1" s="268"/>
      <c r="GC1" s="268"/>
      <c r="GD1" s="268"/>
      <c r="GE1" s="268"/>
      <c r="GF1" s="268"/>
      <c r="GG1" s="268"/>
      <c r="GH1" s="268"/>
      <c r="GI1" s="268"/>
      <c r="GJ1" s="268"/>
      <c r="GK1" s="268"/>
      <c r="GL1" s="268"/>
      <c r="GM1" s="268"/>
      <c r="GN1" s="268"/>
      <c r="GO1" s="268"/>
      <c r="GP1" s="268"/>
      <c r="GQ1" s="268"/>
      <c r="GR1" s="268"/>
      <c r="GS1" s="268"/>
      <c r="GT1" s="268"/>
      <c r="GU1" s="268"/>
      <c r="GV1" s="268"/>
      <c r="GW1" s="268"/>
      <c r="GX1" s="268"/>
      <c r="GY1" s="268"/>
      <c r="GZ1" s="268"/>
      <c r="HA1" s="268"/>
      <c r="HB1" s="268"/>
      <c r="HC1" s="268"/>
      <c r="HD1" s="268"/>
      <c r="HE1" s="268"/>
      <c r="HF1" s="268"/>
      <c r="HG1" s="268"/>
      <c r="HH1" s="268"/>
      <c r="HI1" s="268"/>
      <c r="HJ1" s="268"/>
      <c r="HK1" s="268"/>
      <c r="HL1" s="268"/>
      <c r="HM1" s="268"/>
      <c r="HN1" s="268"/>
      <c r="HO1" s="268"/>
      <c r="HP1" s="268"/>
      <c r="HQ1" s="268"/>
      <c r="HR1" s="268"/>
      <c r="HS1" s="268"/>
      <c r="HT1" s="268"/>
      <c r="HU1" s="268"/>
      <c r="HV1" s="268"/>
      <c r="HW1" s="268"/>
      <c r="HX1" s="268"/>
      <c r="HY1" s="268"/>
      <c r="HZ1" s="268"/>
      <c r="IA1" s="268"/>
      <c r="IB1" s="268"/>
      <c r="IC1" s="268"/>
      <c r="ID1" s="268"/>
      <c r="IE1" s="268"/>
      <c r="IF1" s="268"/>
      <c r="IG1" s="268"/>
      <c r="IH1" s="268"/>
      <c r="II1" s="268"/>
      <c r="IJ1" s="268"/>
      <c r="IK1" s="268"/>
      <c r="IL1" s="268"/>
      <c r="IM1" s="268"/>
      <c r="IN1" s="268"/>
      <c r="IO1" s="268"/>
      <c r="IP1" s="268"/>
      <c r="IQ1" s="268"/>
      <c r="IR1" s="268"/>
      <c r="IS1" s="268"/>
      <c r="IT1" s="268"/>
      <c r="IU1" s="268"/>
    </row>
    <row r="2" spans="1:255" s="269" customFormat="1" ht="15" customHeight="1" x14ac:dyDescent="0.15">
      <c r="A2" s="270"/>
      <c r="B2" s="271"/>
      <c r="C2" s="272"/>
      <c r="D2" s="271"/>
      <c r="E2" s="272"/>
      <c r="F2" s="273"/>
      <c r="G2" s="274"/>
      <c r="H2" s="275"/>
      <c r="I2" s="271"/>
      <c r="J2" s="276"/>
      <c r="K2" s="277"/>
      <c r="L2" s="277"/>
      <c r="M2" s="277"/>
      <c r="N2" s="277"/>
      <c r="O2" s="277"/>
      <c r="P2" s="277"/>
      <c r="Q2" s="277"/>
      <c r="R2" s="277"/>
      <c r="S2" s="278"/>
      <c r="T2" s="277"/>
      <c r="U2" s="277"/>
      <c r="V2" s="277"/>
      <c r="W2" s="235"/>
      <c r="X2" s="235"/>
      <c r="Y2" s="268"/>
      <c r="Z2" s="268"/>
      <c r="AA2" s="268"/>
      <c r="AB2" s="268"/>
      <c r="AC2" s="268"/>
      <c r="AD2" s="268"/>
      <c r="AE2" s="268"/>
      <c r="AF2" s="268"/>
      <c r="AG2" s="268"/>
      <c r="AH2" s="268"/>
      <c r="AI2" s="268"/>
      <c r="AJ2" s="268"/>
      <c r="AK2" s="268"/>
      <c r="AL2" s="268"/>
      <c r="AM2" s="268"/>
      <c r="AN2" s="268"/>
      <c r="AO2" s="268"/>
      <c r="AP2" s="268"/>
      <c r="AQ2" s="268"/>
      <c r="AR2" s="268"/>
      <c r="AS2" s="268"/>
      <c r="AT2" s="268"/>
      <c r="AU2" s="268"/>
      <c r="AV2" s="268"/>
      <c r="AW2" s="268"/>
      <c r="AX2" s="268"/>
      <c r="AY2" s="268"/>
      <c r="AZ2" s="268"/>
      <c r="BA2" s="268"/>
      <c r="BB2" s="268"/>
      <c r="BC2" s="268"/>
      <c r="BD2" s="268"/>
      <c r="BE2" s="268"/>
      <c r="BF2" s="268"/>
      <c r="BG2" s="268"/>
      <c r="BH2" s="268"/>
      <c r="BI2" s="268"/>
      <c r="BJ2" s="268"/>
      <c r="BK2" s="268"/>
      <c r="BL2" s="268"/>
      <c r="BM2" s="268"/>
      <c r="BN2" s="268"/>
      <c r="BO2" s="268"/>
      <c r="BP2" s="268"/>
      <c r="BQ2" s="268"/>
      <c r="BR2" s="268"/>
      <c r="BS2" s="268"/>
      <c r="BT2" s="268"/>
      <c r="BU2" s="268"/>
      <c r="BV2" s="268"/>
      <c r="BW2" s="268"/>
      <c r="BX2" s="268"/>
      <c r="BY2" s="268"/>
      <c r="BZ2" s="268"/>
      <c r="CA2" s="268"/>
      <c r="CB2" s="268"/>
      <c r="CC2" s="268"/>
      <c r="CD2" s="268"/>
      <c r="CE2" s="268"/>
      <c r="CF2" s="268"/>
      <c r="CG2" s="268"/>
      <c r="CH2" s="268"/>
      <c r="CI2" s="268"/>
      <c r="CJ2" s="268"/>
      <c r="CK2" s="268"/>
      <c r="CL2" s="268"/>
      <c r="CM2" s="268"/>
      <c r="CN2" s="268"/>
      <c r="CO2" s="268"/>
      <c r="CP2" s="268"/>
      <c r="CQ2" s="268"/>
      <c r="CR2" s="268"/>
      <c r="CS2" s="268"/>
      <c r="CT2" s="268"/>
      <c r="CU2" s="268"/>
      <c r="CV2" s="268"/>
      <c r="CW2" s="268"/>
      <c r="CX2" s="268"/>
      <c r="CY2" s="268"/>
      <c r="CZ2" s="268"/>
      <c r="DA2" s="268"/>
      <c r="DB2" s="268"/>
      <c r="DC2" s="268"/>
      <c r="DD2" s="268"/>
      <c r="DE2" s="268"/>
      <c r="DF2" s="268"/>
      <c r="DG2" s="268"/>
      <c r="DH2" s="268"/>
      <c r="DI2" s="268"/>
      <c r="DJ2" s="268"/>
      <c r="DK2" s="268"/>
      <c r="DL2" s="268"/>
      <c r="DM2" s="268"/>
      <c r="DN2" s="268"/>
      <c r="DO2" s="268"/>
      <c r="DP2" s="268"/>
      <c r="DQ2" s="268"/>
      <c r="DR2" s="268"/>
      <c r="DS2" s="268"/>
      <c r="DT2" s="268"/>
      <c r="DU2" s="268"/>
      <c r="DV2" s="268"/>
      <c r="DW2" s="268"/>
      <c r="DX2" s="268"/>
      <c r="DY2" s="268"/>
      <c r="DZ2" s="268"/>
      <c r="EA2" s="268"/>
      <c r="EB2" s="268"/>
      <c r="EC2" s="268"/>
      <c r="ED2" s="268"/>
      <c r="EE2" s="268"/>
      <c r="EF2" s="268"/>
      <c r="EG2" s="268"/>
      <c r="EH2" s="268"/>
      <c r="EI2" s="268"/>
      <c r="EJ2" s="268"/>
      <c r="EK2" s="268"/>
      <c r="EL2" s="268"/>
      <c r="EM2" s="268"/>
      <c r="EN2" s="268"/>
      <c r="EO2" s="268"/>
      <c r="EP2" s="268"/>
      <c r="EQ2" s="268"/>
      <c r="ER2" s="268"/>
      <c r="ES2" s="268"/>
      <c r="ET2" s="268"/>
      <c r="EU2" s="268"/>
      <c r="EV2" s="268"/>
      <c r="EW2" s="268"/>
      <c r="EX2" s="268"/>
      <c r="EY2" s="268"/>
      <c r="EZ2" s="268"/>
      <c r="FA2" s="268"/>
      <c r="FB2" s="268"/>
      <c r="FC2" s="268"/>
      <c r="FD2" s="268"/>
      <c r="FE2" s="268"/>
      <c r="FF2" s="268"/>
      <c r="FG2" s="268"/>
      <c r="FH2" s="268"/>
      <c r="FI2" s="268"/>
      <c r="FJ2" s="268"/>
      <c r="FK2" s="268"/>
      <c r="FL2" s="268"/>
      <c r="FM2" s="268"/>
      <c r="FN2" s="268"/>
      <c r="FO2" s="268"/>
      <c r="FP2" s="268"/>
      <c r="FQ2" s="268"/>
      <c r="FR2" s="268"/>
      <c r="FS2" s="268"/>
      <c r="FT2" s="268"/>
      <c r="FU2" s="268"/>
      <c r="FV2" s="268"/>
      <c r="FW2" s="268"/>
      <c r="FX2" s="268"/>
      <c r="FY2" s="268"/>
      <c r="FZ2" s="268"/>
      <c r="GA2" s="268"/>
      <c r="GB2" s="268"/>
      <c r="GC2" s="268"/>
      <c r="GD2" s="268"/>
      <c r="GE2" s="268"/>
      <c r="GF2" s="268"/>
      <c r="GG2" s="268"/>
      <c r="GH2" s="268"/>
      <c r="GI2" s="268"/>
      <c r="GJ2" s="268"/>
      <c r="GK2" s="268"/>
      <c r="GL2" s="268"/>
      <c r="GM2" s="268"/>
      <c r="GN2" s="268"/>
      <c r="GO2" s="268"/>
      <c r="GP2" s="268"/>
      <c r="GQ2" s="268"/>
      <c r="GR2" s="268"/>
      <c r="GS2" s="268"/>
      <c r="GT2" s="268"/>
      <c r="GU2" s="268"/>
      <c r="GV2" s="268"/>
      <c r="GW2" s="268"/>
      <c r="GX2" s="268"/>
      <c r="GY2" s="268"/>
      <c r="GZ2" s="268"/>
      <c r="HA2" s="268"/>
      <c r="HB2" s="268"/>
      <c r="HC2" s="268"/>
      <c r="HD2" s="268"/>
      <c r="HE2" s="268"/>
      <c r="HF2" s="268"/>
      <c r="HG2" s="268"/>
      <c r="HH2" s="268"/>
      <c r="HI2" s="268"/>
      <c r="HJ2" s="268"/>
      <c r="HK2" s="268"/>
      <c r="HL2" s="268"/>
      <c r="HM2" s="268"/>
      <c r="HN2" s="268"/>
      <c r="HO2" s="268"/>
      <c r="HP2" s="268"/>
      <c r="HQ2" s="268"/>
      <c r="HR2" s="268"/>
      <c r="HS2" s="268"/>
      <c r="HT2" s="268"/>
      <c r="HU2" s="268"/>
      <c r="HV2" s="268"/>
      <c r="HW2" s="268"/>
      <c r="HX2" s="268"/>
      <c r="HY2" s="268"/>
      <c r="HZ2" s="268"/>
      <c r="IA2" s="268"/>
      <c r="IB2" s="268"/>
      <c r="IC2" s="268"/>
      <c r="ID2" s="268"/>
      <c r="IE2" s="268"/>
      <c r="IF2" s="268"/>
      <c r="IG2" s="268"/>
      <c r="IH2" s="268"/>
      <c r="II2" s="268"/>
      <c r="IJ2" s="268"/>
      <c r="IK2" s="268"/>
      <c r="IL2" s="268"/>
      <c r="IM2" s="268"/>
      <c r="IN2" s="268"/>
      <c r="IO2" s="268"/>
      <c r="IP2" s="268"/>
      <c r="IQ2" s="268"/>
      <c r="IR2" s="268"/>
      <c r="IS2" s="268"/>
      <c r="IT2" s="268"/>
      <c r="IU2" s="268"/>
    </row>
    <row r="3" spans="1:255" s="269" customFormat="1" ht="15" customHeight="1" x14ac:dyDescent="0.15">
      <c r="A3" s="270"/>
      <c r="B3" s="271"/>
      <c r="C3" s="272"/>
      <c r="D3" s="271"/>
      <c r="E3" s="272"/>
      <c r="F3" s="272"/>
      <c r="G3" s="274"/>
      <c r="H3" s="275"/>
      <c r="I3" s="271"/>
      <c r="J3" s="276"/>
      <c r="Q3" s="295"/>
      <c r="R3" s="279"/>
      <c r="S3" s="279"/>
      <c r="T3" s="295"/>
      <c r="U3" s="295"/>
      <c r="V3" s="526"/>
      <c r="W3" s="236"/>
      <c r="X3" s="236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68"/>
      <c r="AP3" s="268"/>
      <c r="AQ3" s="268"/>
      <c r="AR3" s="268"/>
      <c r="AS3" s="268"/>
      <c r="AT3" s="268"/>
      <c r="AU3" s="268"/>
      <c r="AV3" s="268"/>
      <c r="AW3" s="268"/>
      <c r="AX3" s="268"/>
      <c r="AY3" s="268"/>
      <c r="AZ3" s="268"/>
      <c r="BA3" s="268"/>
      <c r="BB3" s="268"/>
      <c r="BC3" s="268"/>
      <c r="BD3" s="268"/>
      <c r="BE3" s="268"/>
      <c r="BF3" s="268"/>
      <c r="BG3" s="268"/>
      <c r="BH3" s="268"/>
      <c r="BI3" s="268"/>
      <c r="BJ3" s="268"/>
      <c r="BK3" s="268"/>
      <c r="BL3" s="268"/>
      <c r="BM3" s="268"/>
      <c r="BN3" s="268"/>
      <c r="BO3" s="268"/>
      <c r="BP3" s="268"/>
      <c r="BQ3" s="268"/>
      <c r="BR3" s="268"/>
      <c r="BS3" s="268"/>
      <c r="BT3" s="268"/>
      <c r="BU3" s="268"/>
      <c r="BV3" s="268"/>
      <c r="BW3" s="268"/>
      <c r="BX3" s="268"/>
      <c r="BY3" s="268"/>
      <c r="BZ3" s="268"/>
      <c r="CA3" s="268"/>
      <c r="CB3" s="268"/>
      <c r="CC3" s="268"/>
      <c r="CD3" s="268"/>
      <c r="CE3" s="268"/>
      <c r="CF3" s="268"/>
      <c r="CG3" s="268"/>
      <c r="CH3" s="268"/>
      <c r="CI3" s="268"/>
      <c r="CJ3" s="268"/>
      <c r="CK3" s="268"/>
      <c r="CL3" s="268"/>
      <c r="CM3" s="268"/>
      <c r="CN3" s="268"/>
      <c r="CO3" s="268"/>
      <c r="CP3" s="268"/>
      <c r="CQ3" s="268"/>
      <c r="CR3" s="268"/>
      <c r="CS3" s="268"/>
      <c r="CT3" s="268"/>
      <c r="CU3" s="268"/>
      <c r="CV3" s="268"/>
      <c r="CW3" s="268"/>
      <c r="CX3" s="268"/>
      <c r="CY3" s="268"/>
      <c r="CZ3" s="268"/>
      <c r="DA3" s="268"/>
      <c r="DB3" s="268"/>
      <c r="DC3" s="268"/>
      <c r="DD3" s="268"/>
      <c r="DE3" s="268"/>
      <c r="DF3" s="268"/>
      <c r="DG3" s="268"/>
      <c r="DH3" s="268"/>
      <c r="DI3" s="268"/>
      <c r="DJ3" s="268"/>
      <c r="DK3" s="268"/>
      <c r="DL3" s="268"/>
      <c r="DM3" s="268"/>
      <c r="DN3" s="268"/>
      <c r="DO3" s="268"/>
      <c r="DP3" s="268"/>
      <c r="DQ3" s="268"/>
      <c r="DR3" s="268"/>
      <c r="DS3" s="268"/>
      <c r="DT3" s="268"/>
      <c r="DU3" s="268"/>
      <c r="DV3" s="268"/>
      <c r="DW3" s="268"/>
      <c r="DX3" s="268"/>
      <c r="DY3" s="268"/>
      <c r="DZ3" s="268"/>
      <c r="EA3" s="268"/>
      <c r="EB3" s="268"/>
      <c r="EC3" s="268"/>
      <c r="ED3" s="268"/>
      <c r="EE3" s="268"/>
      <c r="EF3" s="268"/>
      <c r="EG3" s="268"/>
      <c r="EH3" s="268"/>
      <c r="EI3" s="268"/>
      <c r="EJ3" s="268"/>
      <c r="EK3" s="268"/>
      <c r="EL3" s="268"/>
      <c r="EM3" s="268"/>
      <c r="EN3" s="268"/>
      <c r="EO3" s="268"/>
      <c r="EP3" s="268"/>
      <c r="EQ3" s="268"/>
      <c r="ER3" s="268"/>
      <c r="ES3" s="268"/>
      <c r="ET3" s="268"/>
      <c r="EU3" s="268"/>
      <c r="EV3" s="268"/>
      <c r="EW3" s="268"/>
      <c r="EX3" s="268"/>
      <c r="EY3" s="268"/>
      <c r="EZ3" s="268"/>
      <c r="FA3" s="268"/>
      <c r="FB3" s="268"/>
      <c r="FC3" s="268"/>
      <c r="FD3" s="268"/>
      <c r="FE3" s="268"/>
      <c r="FF3" s="268"/>
      <c r="FG3" s="268"/>
      <c r="FH3" s="268"/>
      <c r="FI3" s="268"/>
      <c r="FJ3" s="268"/>
      <c r="FK3" s="268"/>
      <c r="FL3" s="268"/>
      <c r="FM3" s="268"/>
      <c r="FN3" s="268"/>
      <c r="FO3" s="268"/>
      <c r="FP3" s="268"/>
      <c r="FQ3" s="268"/>
      <c r="FR3" s="268"/>
      <c r="FS3" s="268"/>
      <c r="FT3" s="268"/>
      <c r="FU3" s="268"/>
      <c r="FV3" s="268"/>
      <c r="FW3" s="268"/>
      <c r="FX3" s="268"/>
      <c r="FY3" s="268"/>
      <c r="FZ3" s="268"/>
      <c r="GA3" s="268"/>
      <c r="GB3" s="268"/>
      <c r="GC3" s="268"/>
      <c r="GD3" s="268"/>
      <c r="GE3" s="268"/>
      <c r="GF3" s="268"/>
      <c r="GG3" s="268"/>
      <c r="GH3" s="268"/>
      <c r="GI3" s="268"/>
      <c r="GJ3" s="268"/>
      <c r="GK3" s="268"/>
      <c r="GL3" s="268"/>
      <c r="GM3" s="268"/>
      <c r="GN3" s="268"/>
      <c r="GO3" s="268"/>
      <c r="GP3" s="268"/>
      <c r="GQ3" s="268"/>
      <c r="GR3" s="268"/>
      <c r="GS3" s="268"/>
      <c r="GT3" s="268"/>
      <c r="GU3" s="268"/>
      <c r="GV3" s="268"/>
      <c r="GW3" s="268"/>
      <c r="GX3" s="268"/>
      <c r="GY3" s="268"/>
      <c r="GZ3" s="268"/>
      <c r="HA3" s="268"/>
      <c r="HB3" s="268"/>
      <c r="HC3" s="268"/>
      <c r="HD3" s="268"/>
      <c r="HE3" s="268"/>
      <c r="HF3" s="268"/>
      <c r="HG3" s="268"/>
      <c r="HH3" s="268"/>
      <c r="HI3" s="268"/>
      <c r="HJ3" s="268"/>
      <c r="HK3" s="268"/>
      <c r="HL3" s="268"/>
      <c r="HM3" s="268"/>
      <c r="HN3" s="268"/>
      <c r="HO3" s="268"/>
      <c r="HP3" s="268"/>
      <c r="HQ3" s="268"/>
      <c r="HR3" s="268"/>
      <c r="HS3" s="268"/>
      <c r="HT3" s="268"/>
      <c r="HU3" s="268"/>
      <c r="HV3" s="268"/>
      <c r="HW3" s="268"/>
      <c r="HX3" s="268"/>
      <c r="HY3" s="268"/>
      <c r="HZ3" s="268"/>
      <c r="IA3" s="268"/>
      <c r="IB3" s="268"/>
      <c r="IC3" s="268"/>
      <c r="ID3" s="268"/>
      <c r="IE3" s="268"/>
      <c r="IF3" s="268"/>
      <c r="IG3" s="268"/>
      <c r="IH3" s="268"/>
      <c r="II3" s="268"/>
      <c r="IJ3" s="268"/>
      <c r="IK3" s="268"/>
      <c r="IL3" s="268"/>
      <c r="IM3" s="268"/>
      <c r="IN3" s="268"/>
      <c r="IO3" s="268"/>
      <c r="IP3" s="268"/>
      <c r="IQ3" s="268"/>
      <c r="IR3" s="268"/>
      <c r="IS3" s="268"/>
      <c r="IT3" s="268"/>
      <c r="IU3" s="268"/>
    </row>
    <row r="4" spans="1:255" s="269" customFormat="1" ht="15" customHeight="1" x14ac:dyDescent="0.15">
      <c r="A4" s="280"/>
      <c r="B4" s="281"/>
      <c r="C4" s="282"/>
      <c r="D4" s="283"/>
      <c r="E4" s="281"/>
      <c r="F4" s="272"/>
      <c r="G4" s="284"/>
      <c r="H4" s="285"/>
      <c r="I4" s="281"/>
      <c r="J4" s="286"/>
      <c r="P4" s="278"/>
      <c r="R4" s="287"/>
      <c r="S4" s="287"/>
      <c r="V4" s="288"/>
      <c r="W4" s="237"/>
      <c r="X4" s="237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  <c r="AR4" s="268"/>
      <c r="AS4" s="268"/>
      <c r="AT4" s="268"/>
      <c r="AU4" s="268"/>
      <c r="AV4" s="268"/>
      <c r="AW4" s="268"/>
      <c r="AX4" s="268"/>
      <c r="AY4" s="268"/>
      <c r="AZ4" s="268"/>
      <c r="BA4" s="268"/>
      <c r="BB4" s="268"/>
      <c r="BC4" s="268"/>
      <c r="BD4" s="268"/>
      <c r="BE4" s="268"/>
      <c r="BF4" s="268"/>
      <c r="BG4" s="268"/>
      <c r="BH4" s="268"/>
      <c r="BI4" s="268"/>
      <c r="BJ4" s="268"/>
      <c r="BK4" s="268"/>
      <c r="BL4" s="268"/>
      <c r="BM4" s="268"/>
      <c r="BN4" s="268"/>
      <c r="BO4" s="268"/>
      <c r="BP4" s="268"/>
      <c r="BQ4" s="268"/>
      <c r="BR4" s="268"/>
      <c r="BS4" s="268"/>
      <c r="BT4" s="268"/>
      <c r="BU4" s="268"/>
      <c r="BV4" s="268"/>
      <c r="BW4" s="268"/>
      <c r="BX4" s="268"/>
      <c r="BY4" s="268"/>
      <c r="BZ4" s="268"/>
      <c r="CA4" s="268"/>
      <c r="CB4" s="268"/>
      <c r="CC4" s="268"/>
      <c r="CD4" s="268"/>
      <c r="CE4" s="268"/>
      <c r="CF4" s="268"/>
      <c r="CG4" s="268"/>
      <c r="CH4" s="268"/>
      <c r="CI4" s="268"/>
      <c r="CJ4" s="268"/>
      <c r="CK4" s="268"/>
      <c r="CL4" s="268"/>
      <c r="CM4" s="268"/>
      <c r="CN4" s="268"/>
      <c r="CO4" s="268"/>
      <c r="CP4" s="268"/>
      <c r="CQ4" s="268"/>
      <c r="CR4" s="268"/>
      <c r="CS4" s="268"/>
      <c r="CT4" s="268"/>
      <c r="CU4" s="268"/>
      <c r="CV4" s="268"/>
      <c r="CW4" s="268"/>
      <c r="CX4" s="268"/>
      <c r="CY4" s="268"/>
      <c r="CZ4" s="268"/>
      <c r="DA4" s="268"/>
      <c r="DB4" s="268"/>
      <c r="DC4" s="268"/>
      <c r="DD4" s="268"/>
      <c r="DE4" s="268"/>
      <c r="DF4" s="268"/>
      <c r="DG4" s="268"/>
      <c r="DH4" s="268"/>
      <c r="DI4" s="268"/>
      <c r="DJ4" s="268"/>
      <c r="DK4" s="268"/>
      <c r="DL4" s="268"/>
      <c r="DM4" s="268"/>
      <c r="DN4" s="268"/>
      <c r="DO4" s="268"/>
      <c r="DP4" s="268"/>
      <c r="DQ4" s="268"/>
      <c r="DR4" s="268"/>
      <c r="DS4" s="268"/>
      <c r="DT4" s="268"/>
      <c r="DU4" s="268"/>
      <c r="DV4" s="268"/>
      <c r="DW4" s="268"/>
      <c r="DX4" s="268"/>
      <c r="DY4" s="268"/>
      <c r="DZ4" s="268"/>
      <c r="EA4" s="268"/>
      <c r="EB4" s="268"/>
      <c r="EC4" s="268"/>
      <c r="ED4" s="268"/>
      <c r="EE4" s="268"/>
      <c r="EF4" s="268"/>
      <c r="EG4" s="268"/>
      <c r="EH4" s="268"/>
      <c r="EI4" s="268"/>
      <c r="EJ4" s="268"/>
      <c r="EK4" s="268"/>
      <c r="EL4" s="268"/>
      <c r="EM4" s="268"/>
      <c r="EN4" s="268"/>
      <c r="EO4" s="268"/>
      <c r="EP4" s="268"/>
      <c r="EQ4" s="268"/>
      <c r="ER4" s="268"/>
      <c r="ES4" s="268"/>
      <c r="ET4" s="268"/>
      <c r="EU4" s="268"/>
      <c r="EV4" s="268"/>
      <c r="EW4" s="268"/>
      <c r="EX4" s="268"/>
      <c r="EY4" s="268"/>
      <c r="EZ4" s="268"/>
      <c r="FA4" s="268"/>
      <c r="FB4" s="268"/>
      <c r="FC4" s="268"/>
      <c r="FD4" s="268"/>
      <c r="FE4" s="268"/>
      <c r="FF4" s="268"/>
      <c r="FG4" s="268"/>
      <c r="FH4" s="268"/>
      <c r="FI4" s="268"/>
      <c r="FJ4" s="268"/>
      <c r="FK4" s="268"/>
      <c r="FL4" s="268"/>
      <c r="FM4" s="268"/>
      <c r="FN4" s="268"/>
      <c r="FO4" s="268"/>
      <c r="FP4" s="268"/>
      <c r="FQ4" s="268"/>
      <c r="FR4" s="268"/>
      <c r="FS4" s="268"/>
      <c r="FT4" s="268"/>
      <c r="FU4" s="268"/>
      <c r="FV4" s="268"/>
      <c r="FW4" s="268"/>
      <c r="FX4" s="268"/>
      <c r="FY4" s="268"/>
      <c r="FZ4" s="268"/>
      <c r="GA4" s="268"/>
      <c r="GB4" s="268"/>
      <c r="GC4" s="268"/>
      <c r="GD4" s="268"/>
      <c r="GE4" s="268"/>
      <c r="GF4" s="268"/>
      <c r="GG4" s="268"/>
      <c r="GH4" s="268"/>
      <c r="GI4" s="268"/>
      <c r="GJ4" s="268"/>
      <c r="GK4" s="268"/>
      <c r="GL4" s="268"/>
      <c r="GM4" s="268"/>
      <c r="GN4" s="268"/>
      <c r="GO4" s="268"/>
      <c r="GP4" s="268"/>
      <c r="GQ4" s="268"/>
      <c r="GR4" s="268"/>
      <c r="GS4" s="268"/>
      <c r="GT4" s="268"/>
      <c r="GU4" s="268"/>
      <c r="GV4" s="268"/>
      <c r="GW4" s="268"/>
      <c r="GX4" s="268"/>
      <c r="GY4" s="268"/>
      <c r="GZ4" s="268"/>
      <c r="HA4" s="268"/>
      <c r="HB4" s="268"/>
      <c r="HC4" s="268"/>
      <c r="HD4" s="268"/>
      <c r="HE4" s="268"/>
      <c r="HF4" s="268"/>
      <c r="HG4" s="268"/>
      <c r="HH4" s="268"/>
      <c r="HI4" s="268"/>
      <c r="HJ4" s="268"/>
      <c r="HK4" s="268"/>
      <c r="HL4" s="268"/>
      <c r="HM4" s="268"/>
      <c r="HN4" s="268"/>
      <c r="HO4" s="268"/>
      <c r="HP4" s="268"/>
      <c r="HQ4" s="268"/>
      <c r="HR4" s="268"/>
      <c r="HS4" s="268"/>
      <c r="HT4" s="268"/>
      <c r="HU4" s="268"/>
      <c r="HV4" s="268"/>
      <c r="HW4" s="268"/>
      <c r="HX4" s="268"/>
      <c r="HY4" s="268"/>
      <c r="HZ4" s="268"/>
      <c r="IA4" s="268"/>
      <c r="IB4" s="268"/>
      <c r="IC4" s="268"/>
      <c r="ID4" s="268"/>
      <c r="IE4" s="268"/>
      <c r="IF4" s="268"/>
      <c r="IG4" s="268"/>
      <c r="IH4" s="268"/>
      <c r="II4" s="268"/>
      <c r="IJ4" s="268"/>
      <c r="IK4" s="268"/>
      <c r="IL4" s="268"/>
      <c r="IM4" s="268"/>
      <c r="IN4" s="268"/>
      <c r="IO4" s="268"/>
      <c r="IP4" s="268"/>
      <c r="IQ4" s="268"/>
      <c r="IR4" s="268"/>
      <c r="IS4" s="268"/>
      <c r="IT4" s="268"/>
      <c r="IU4" s="268"/>
    </row>
    <row r="5" spans="1:255" s="269" customFormat="1" ht="15" customHeight="1" x14ac:dyDescent="0.15">
      <c r="A5" s="538" t="s">
        <v>0</v>
      </c>
      <c r="B5" s="538"/>
      <c r="C5" s="538"/>
      <c r="D5" s="538"/>
      <c r="E5" s="538"/>
      <c r="F5" s="538"/>
      <c r="G5" s="538"/>
      <c r="H5" s="538"/>
      <c r="I5" s="538"/>
      <c r="J5" s="539"/>
      <c r="K5" s="538"/>
      <c r="L5" s="538"/>
      <c r="M5" s="538"/>
      <c r="N5" s="538"/>
      <c r="O5" s="538"/>
      <c r="P5" s="538"/>
      <c r="Q5" s="538"/>
      <c r="R5" s="538"/>
      <c r="S5" s="538"/>
      <c r="T5" s="538"/>
      <c r="U5" s="538"/>
      <c r="V5" s="538"/>
      <c r="W5" s="538"/>
      <c r="X5" s="246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8"/>
      <c r="AP5" s="268"/>
      <c r="AQ5" s="268"/>
      <c r="AR5" s="268"/>
      <c r="AS5" s="268"/>
      <c r="AT5" s="268"/>
      <c r="AU5" s="268"/>
      <c r="AV5" s="268"/>
      <c r="AW5" s="268"/>
      <c r="AX5" s="268"/>
      <c r="AY5" s="268"/>
      <c r="AZ5" s="268"/>
      <c r="BA5" s="268"/>
      <c r="BB5" s="268"/>
      <c r="BC5" s="268"/>
      <c r="BD5" s="268"/>
      <c r="BE5" s="268"/>
      <c r="BF5" s="268"/>
      <c r="BG5" s="268"/>
      <c r="BH5" s="268"/>
      <c r="BI5" s="268"/>
      <c r="BJ5" s="268"/>
      <c r="BK5" s="268"/>
      <c r="BL5" s="268"/>
      <c r="BM5" s="268"/>
      <c r="BN5" s="268"/>
      <c r="BO5" s="268"/>
      <c r="BP5" s="268"/>
      <c r="BQ5" s="268"/>
      <c r="BR5" s="268"/>
      <c r="BS5" s="268"/>
      <c r="BT5" s="268"/>
      <c r="BU5" s="268"/>
      <c r="BV5" s="268"/>
      <c r="BW5" s="268"/>
      <c r="BX5" s="268"/>
      <c r="BY5" s="268"/>
      <c r="BZ5" s="268"/>
      <c r="CA5" s="268"/>
      <c r="CB5" s="268"/>
      <c r="CC5" s="268"/>
      <c r="CD5" s="268"/>
      <c r="CE5" s="268"/>
      <c r="CF5" s="268"/>
      <c r="CG5" s="268"/>
      <c r="CH5" s="268"/>
      <c r="CI5" s="268"/>
      <c r="CJ5" s="268"/>
      <c r="CK5" s="268"/>
      <c r="CL5" s="268"/>
      <c r="CM5" s="268"/>
      <c r="CN5" s="268"/>
      <c r="CO5" s="268"/>
      <c r="CP5" s="268"/>
      <c r="CQ5" s="268"/>
      <c r="CR5" s="268"/>
      <c r="CS5" s="268"/>
      <c r="CT5" s="268"/>
      <c r="CU5" s="268"/>
      <c r="CV5" s="268"/>
      <c r="CW5" s="268"/>
      <c r="CX5" s="268"/>
      <c r="CY5" s="268"/>
      <c r="CZ5" s="268"/>
      <c r="DA5" s="268"/>
      <c r="DB5" s="268"/>
      <c r="DC5" s="268"/>
      <c r="DD5" s="268"/>
      <c r="DE5" s="268"/>
      <c r="DF5" s="268"/>
      <c r="DG5" s="268"/>
      <c r="DH5" s="268"/>
      <c r="DI5" s="268"/>
      <c r="DJ5" s="268"/>
      <c r="DK5" s="268"/>
      <c r="DL5" s="268"/>
      <c r="DM5" s="268"/>
      <c r="DN5" s="268"/>
      <c r="DO5" s="268"/>
      <c r="DP5" s="268"/>
      <c r="DQ5" s="268"/>
      <c r="DR5" s="268"/>
      <c r="DS5" s="268"/>
      <c r="DT5" s="268"/>
      <c r="DU5" s="268"/>
      <c r="DV5" s="268"/>
      <c r="DW5" s="268"/>
      <c r="DX5" s="268"/>
      <c r="DY5" s="268"/>
      <c r="DZ5" s="268"/>
      <c r="EA5" s="268"/>
      <c r="EB5" s="268"/>
      <c r="EC5" s="268"/>
      <c r="ED5" s="268"/>
      <c r="EE5" s="268"/>
      <c r="EF5" s="268"/>
      <c r="EG5" s="268"/>
      <c r="EH5" s="268"/>
      <c r="EI5" s="268"/>
      <c r="EJ5" s="268"/>
      <c r="EK5" s="268"/>
      <c r="EL5" s="268"/>
      <c r="EM5" s="268"/>
      <c r="EN5" s="268"/>
      <c r="EO5" s="268"/>
      <c r="EP5" s="268"/>
      <c r="EQ5" s="268"/>
      <c r="ER5" s="268"/>
      <c r="ES5" s="268"/>
      <c r="ET5" s="268"/>
      <c r="EU5" s="268"/>
      <c r="EV5" s="268"/>
      <c r="EW5" s="268"/>
      <c r="EX5" s="268"/>
      <c r="EY5" s="268"/>
      <c r="EZ5" s="268"/>
      <c r="FA5" s="268"/>
      <c r="FB5" s="268"/>
      <c r="FC5" s="268"/>
      <c r="FD5" s="268"/>
      <c r="FE5" s="268"/>
      <c r="FF5" s="268"/>
      <c r="FG5" s="268"/>
      <c r="FH5" s="268"/>
      <c r="FI5" s="268"/>
      <c r="FJ5" s="268"/>
      <c r="FK5" s="268"/>
      <c r="FL5" s="268"/>
      <c r="FM5" s="268"/>
      <c r="FN5" s="268"/>
      <c r="FO5" s="268"/>
      <c r="FP5" s="268"/>
      <c r="FQ5" s="268"/>
      <c r="FR5" s="268"/>
      <c r="FS5" s="268"/>
      <c r="FT5" s="268"/>
      <c r="FU5" s="268"/>
      <c r="FV5" s="268"/>
      <c r="FW5" s="268"/>
      <c r="FX5" s="268"/>
      <c r="FY5" s="268"/>
      <c r="FZ5" s="268"/>
      <c r="GA5" s="268"/>
      <c r="GB5" s="268"/>
      <c r="GC5" s="268"/>
      <c r="GD5" s="268"/>
      <c r="GE5" s="268"/>
      <c r="GF5" s="268"/>
      <c r="GG5" s="268"/>
      <c r="GH5" s="268"/>
      <c r="GI5" s="268"/>
      <c r="GJ5" s="268"/>
      <c r="GK5" s="268"/>
      <c r="GL5" s="268"/>
      <c r="GM5" s="268"/>
      <c r="GN5" s="268"/>
      <c r="GO5" s="268"/>
      <c r="GP5" s="268"/>
      <c r="GQ5" s="268"/>
      <c r="GR5" s="268"/>
      <c r="GS5" s="268"/>
      <c r="GT5" s="268"/>
      <c r="GU5" s="268"/>
      <c r="GV5" s="268"/>
      <c r="GW5" s="268"/>
      <c r="GX5" s="268"/>
      <c r="GY5" s="268"/>
      <c r="GZ5" s="268"/>
      <c r="HA5" s="268"/>
      <c r="HB5" s="268"/>
      <c r="HC5" s="268"/>
      <c r="HD5" s="268"/>
      <c r="HE5" s="268"/>
      <c r="HF5" s="268"/>
      <c r="HG5" s="268"/>
      <c r="HH5" s="268"/>
      <c r="HI5" s="268"/>
      <c r="HJ5" s="268"/>
      <c r="HK5" s="268"/>
      <c r="HL5" s="268"/>
      <c r="HM5" s="268"/>
      <c r="HN5" s="268"/>
      <c r="HO5" s="268"/>
      <c r="HP5" s="268"/>
      <c r="HQ5" s="268"/>
      <c r="HR5" s="268"/>
      <c r="HS5" s="268"/>
      <c r="HT5" s="268"/>
      <c r="HU5" s="268"/>
      <c r="HV5" s="268"/>
      <c r="HW5" s="268"/>
      <c r="HX5" s="268"/>
      <c r="HY5" s="268"/>
      <c r="HZ5" s="268"/>
      <c r="IA5" s="268"/>
      <c r="IB5" s="268"/>
      <c r="IC5" s="268"/>
      <c r="ID5" s="268"/>
      <c r="IE5" s="268"/>
      <c r="IF5" s="268"/>
      <c r="IG5" s="268"/>
      <c r="IH5" s="268"/>
      <c r="II5" s="268"/>
      <c r="IJ5" s="268"/>
      <c r="IK5" s="268"/>
      <c r="IL5" s="268"/>
      <c r="IM5" s="268"/>
      <c r="IN5" s="268"/>
      <c r="IO5" s="268"/>
      <c r="IP5" s="268"/>
      <c r="IQ5" s="268"/>
      <c r="IR5" s="268"/>
      <c r="IS5" s="268"/>
      <c r="IT5" s="268"/>
      <c r="IU5" s="268"/>
    </row>
    <row r="6" spans="1:255" s="269" customFormat="1" ht="15" customHeight="1" x14ac:dyDescent="0.15">
      <c r="A6" s="289"/>
      <c r="B6" s="290"/>
      <c r="C6" s="291"/>
      <c r="D6" s="283"/>
      <c r="E6" s="290"/>
      <c r="F6" s="290"/>
      <c r="G6" s="292"/>
      <c r="H6" s="293"/>
      <c r="I6" s="291"/>
      <c r="J6" s="294"/>
      <c r="L6" s="295"/>
      <c r="M6" s="296"/>
      <c r="N6" s="297"/>
      <c r="P6" s="298"/>
      <c r="R6" s="295"/>
      <c r="T6" s="299"/>
      <c r="V6" s="299"/>
      <c r="W6" s="238"/>
      <c r="X6" s="23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268"/>
      <c r="AK6" s="268"/>
      <c r="AL6" s="268"/>
      <c r="AM6" s="268"/>
      <c r="AN6" s="268"/>
      <c r="AO6" s="268"/>
      <c r="AP6" s="268"/>
      <c r="AQ6" s="268"/>
      <c r="AR6" s="268"/>
      <c r="AS6" s="268"/>
      <c r="AT6" s="268"/>
      <c r="AU6" s="268"/>
      <c r="AV6" s="268"/>
      <c r="AW6" s="268"/>
      <c r="AX6" s="268"/>
      <c r="AY6" s="268"/>
      <c r="AZ6" s="268"/>
      <c r="BA6" s="268"/>
      <c r="BB6" s="268"/>
      <c r="BC6" s="268"/>
      <c r="BD6" s="268"/>
      <c r="BE6" s="268"/>
      <c r="BF6" s="268"/>
      <c r="BG6" s="268"/>
      <c r="BH6" s="268"/>
      <c r="BI6" s="268"/>
      <c r="BJ6" s="268"/>
      <c r="BK6" s="268"/>
      <c r="BL6" s="268"/>
      <c r="BM6" s="268"/>
      <c r="BN6" s="268"/>
      <c r="BO6" s="268"/>
      <c r="BP6" s="268"/>
      <c r="BQ6" s="268"/>
      <c r="BR6" s="268"/>
      <c r="BS6" s="268"/>
      <c r="BT6" s="268"/>
      <c r="BU6" s="268"/>
      <c r="BV6" s="268"/>
      <c r="BW6" s="268"/>
      <c r="BX6" s="268"/>
      <c r="BY6" s="268"/>
      <c r="BZ6" s="268"/>
      <c r="CA6" s="268"/>
      <c r="CB6" s="268"/>
      <c r="CC6" s="268"/>
      <c r="CD6" s="268"/>
      <c r="CE6" s="268"/>
      <c r="CF6" s="268"/>
      <c r="CG6" s="268"/>
      <c r="CH6" s="268"/>
      <c r="CI6" s="268"/>
      <c r="CJ6" s="268"/>
      <c r="CK6" s="268"/>
      <c r="CL6" s="268"/>
      <c r="CM6" s="268"/>
      <c r="CN6" s="268"/>
      <c r="CO6" s="268"/>
      <c r="CP6" s="268"/>
      <c r="CQ6" s="268"/>
      <c r="CR6" s="268"/>
      <c r="CS6" s="268"/>
      <c r="CT6" s="268"/>
      <c r="CU6" s="268"/>
      <c r="CV6" s="268"/>
      <c r="CW6" s="268"/>
      <c r="CX6" s="268"/>
      <c r="CY6" s="268"/>
      <c r="CZ6" s="268"/>
      <c r="DA6" s="268"/>
      <c r="DB6" s="268"/>
      <c r="DC6" s="268"/>
      <c r="DD6" s="268"/>
      <c r="DE6" s="268"/>
      <c r="DF6" s="268"/>
      <c r="DG6" s="268"/>
      <c r="DH6" s="268"/>
      <c r="DI6" s="268"/>
      <c r="DJ6" s="268"/>
      <c r="DK6" s="268"/>
      <c r="DL6" s="268"/>
      <c r="DM6" s="268"/>
      <c r="DN6" s="268"/>
      <c r="DO6" s="268"/>
      <c r="DP6" s="268"/>
      <c r="DQ6" s="268"/>
      <c r="DR6" s="268"/>
      <c r="DS6" s="268"/>
      <c r="DT6" s="268"/>
      <c r="DU6" s="268"/>
      <c r="DV6" s="268"/>
      <c r="DW6" s="268"/>
      <c r="DX6" s="268"/>
      <c r="DY6" s="268"/>
      <c r="DZ6" s="268"/>
      <c r="EA6" s="268"/>
      <c r="EB6" s="268"/>
      <c r="EC6" s="268"/>
      <c r="ED6" s="268"/>
      <c r="EE6" s="268"/>
      <c r="EF6" s="268"/>
      <c r="EG6" s="268"/>
      <c r="EH6" s="268"/>
      <c r="EI6" s="268"/>
      <c r="EJ6" s="268"/>
      <c r="EK6" s="268"/>
      <c r="EL6" s="268"/>
      <c r="EM6" s="268"/>
      <c r="EN6" s="268"/>
      <c r="EO6" s="268"/>
      <c r="EP6" s="268"/>
      <c r="EQ6" s="268"/>
      <c r="ER6" s="268"/>
      <c r="ES6" s="268"/>
      <c r="ET6" s="268"/>
      <c r="EU6" s="268"/>
      <c r="EV6" s="268"/>
      <c r="EW6" s="268"/>
      <c r="EX6" s="268"/>
      <c r="EY6" s="268"/>
      <c r="EZ6" s="268"/>
      <c r="FA6" s="268"/>
      <c r="FB6" s="268"/>
      <c r="FC6" s="268"/>
      <c r="FD6" s="268"/>
      <c r="FE6" s="268"/>
      <c r="FF6" s="268"/>
      <c r="FG6" s="268"/>
      <c r="FH6" s="268"/>
      <c r="FI6" s="268"/>
      <c r="FJ6" s="268"/>
      <c r="FK6" s="268"/>
      <c r="FL6" s="268"/>
      <c r="FM6" s="268"/>
      <c r="FN6" s="268"/>
      <c r="FO6" s="268"/>
      <c r="FP6" s="268"/>
      <c r="FQ6" s="268"/>
      <c r="FR6" s="268"/>
      <c r="FS6" s="268"/>
      <c r="FT6" s="268"/>
      <c r="FU6" s="268"/>
      <c r="FV6" s="268"/>
      <c r="FW6" s="268"/>
      <c r="FX6" s="268"/>
      <c r="FY6" s="268"/>
      <c r="FZ6" s="268"/>
      <c r="GA6" s="268"/>
      <c r="GB6" s="268"/>
      <c r="GC6" s="268"/>
      <c r="GD6" s="268"/>
      <c r="GE6" s="268"/>
      <c r="GF6" s="268"/>
      <c r="GG6" s="268"/>
      <c r="GH6" s="268"/>
      <c r="GI6" s="268"/>
      <c r="GJ6" s="268"/>
      <c r="GK6" s="268"/>
      <c r="GL6" s="268"/>
      <c r="GM6" s="268"/>
      <c r="GN6" s="268"/>
      <c r="GO6" s="268"/>
      <c r="GP6" s="268"/>
      <c r="GQ6" s="268"/>
      <c r="GR6" s="268"/>
      <c r="GS6" s="268"/>
      <c r="GT6" s="268"/>
      <c r="GU6" s="268"/>
      <c r="GV6" s="268"/>
      <c r="GW6" s="268"/>
      <c r="GX6" s="268"/>
      <c r="GY6" s="268"/>
      <c r="GZ6" s="268"/>
      <c r="HA6" s="268"/>
      <c r="HB6" s="268"/>
      <c r="HC6" s="268"/>
      <c r="HD6" s="268"/>
      <c r="HE6" s="268"/>
      <c r="HF6" s="268"/>
      <c r="HG6" s="268"/>
      <c r="HH6" s="268"/>
      <c r="HI6" s="268"/>
      <c r="HJ6" s="268"/>
      <c r="HK6" s="268"/>
      <c r="HL6" s="268"/>
      <c r="HM6" s="268"/>
      <c r="HN6" s="268"/>
      <c r="HO6" s="268"/>
      <c r="HP6" s="268"/>
      <c r="HQ6" s="268"/>
      <c r="HR6" s="268"/>
      <c r="HS6" s="268"/>
      <c r="HT6" s="268"/>
      <c r="HU6" s="268"/>
      <c r="HV6" s="268"/>
      <c r="HW6" s="268"/>
      <c r="HX6" s="268"/>
      <c r="HY6" s="268"/>
      <c r="HZ6" s="268"/>
      <c r="IA6" s="268"/>
      <c r="IB6" s="268"/>
      <c r="IC6" s="268"/>
      <c r="ID6" s="268"/>
      <c r="IE6" s="268"/>
      <c r="IF6" s="268"/>
      <c r="IG6" s="268"/>
      <c r="IH6" s="268"/>
      <c r="II6" s="268"/>
      <c r="IJ6" s="268"/>
      <c r="IK6" s="268"/>
      <c r="IL6" s="268"/>
      <c r="IM6" s="268"/>
      <c r="IN6" s="268"/>
      <c r="IO6" s="268"/>
      <c r="IP6" s="268"/>
      <c r="IQ6" s="268"/>
      <c r="IR6" s="268"/>
      <c r="IS6" s="268"/>
      <c r="IT6" s="268"/>
      <c r="IU6" s="268"/>
    </row>
    <row r="7" spans="1:255" s="269" customFormat="1" ht="15" customHeight="1" x14ac:dyDescent="0.15">
      <c r="A7" s="289"/>
      <c r="B7" s="290"/>
      <c r="C7" s="291"/>
      <c r="D7" s="283"/>
      <c r="E7" s="290"/>
      <c r="F7" s="290"/>
      <c r="G7" s="292"/>
      <c r="H7" s="293"/>
      <c r="I7" s="291"/>
      <c r="J7" s="294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38"/>
      <c r="X7" s="23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268"/>
      <c r="AK7" s="268"/>
      <c r="AL7" s="268"/>
      <c r="AM7" s="268"/>
      <c r="AN7" s="268"/>
      <c r="AO7" s="268"/>
      <c r="AP7" s="268"/>
      <c r="AQ7" s="268"/>
      <c r="AR7" s="268"/>
      <c r="AS7" s="268"/>
      <c r="AT7" s="268"/>
      <c r="AU7" s="268"/>
      <c r="AV7" s="268"/>
      <c r="AW7" s="268"/>
      <c r="AX7" s="268"/>
      <c r="AY7" s="268"/>
      <c r="AZ7" s="268"/>
      <c r="BA7" s="268"/>
      <c r="BB7" s="268"/>
      <c r="BC7" s="268"/>
      <c r="BD7" s="268"/>
      <c r="BE7" s="268"/>
      <c r="BF7" s="268"/>
      <c r="BG7" s="268"/>
      <c r="BH7" s="268"/>
      <c r="BI7" s="268"/>
      <c r="BJ7" s="268"/>
      <c r="BK7" s="268"/>
      <c r="BL7" s="268"/>
      <c r="BM7" s="268"/>
      <c r="BN7" s="268"/>
      <c r="BO7" s="268"/>
      <c r="BP7" s="268"/>
      <c r="BQ7" s="268"/>
      <c r="BR7" s="268"/>
      <c r="BS7" s="268"/>
      <c r="BT7" s="268"/>
      <c r="BU7" s="268"/>
      <c r="BV7" s="268"/>
      <c r="BW7" s="268"/>
      <c r="BX7" s="268"/>
      <c r="BY7" s="268"/>
      <c r="BZ7" s="268"/>
      <c r="CA7" s="268"/>
      <c r="CB7" s="268"/>
      <c r="CC7" s="268"/>
      <c r="CD7" s="268"/>
      <c r="CE7" s="268"/>
      <c r="CF7" s="268"/>
      <c r="CG7" s="268"/>
      <c r="CH7" s="268"/>
      <c r="CI7" s="268"/>
      <c r="CJ7" s="268"/>
      <c r="CK7" s="268"/>
      <c r="CL7" s="268"/>
      <c r="CM7" s="268"/>
      <c r="CN7" s="268"/>
      <c r="CO7" s="268"/>
      <c r="CP7" s="268"/>
      <c r="CQ7" s="268"/>
      <c r="CR7" s="268"/>
      <c r="CS7" s="268"/>
      <c r="CT7" s="268"/>
      <c r="CU7" s="268"/>
      <c r="CV7" s="268"/>
      <c r="CW7" s="268"/>
      <c r="CX7" s="268"/>
      <c r="CY7" s="268"/>
      <c r="CZ7" s="268"/>
      <c r="DA7" s="268"/>
      <c r="DB7" s="268"/>
      <c r="DC7" s="268"/>
      <c r="DD7" s="268"/>
      <c r="DE7" s="268"/>
      <c r="DF7" s="268"/>
      <c r="DG7" s="268"/>
      <c r="DH7" s="268"/>
      <c r="DI7" s="268"/>
      <c r="DJ7" s="268"/>
      <c r="DK7" s="268"/>
      <c r="DL7" s="268"/>
      <c r="DM7" s="268"/>
      <c r="DN7" s="268"/>
      <c r="DO7" s="268"/>
      <c r="DP7" s="268"/>
      <c r="DQ7" s="268"/>
      <c r="DR7" s="268"/>
      <c r="DS7" s="268"/>
      <c r="DT7" s="268"/>
      <c r="DU7" s="268"/>
      <c r="DV7" s="268"/>
      <c r="DW7" s="268"/>
      <c r="DX7" s="268"/>
      <c r="DY7" s="268"/>
      <c r="DZ7" s="268"/>
      <c r="EA7" s="268"/>
      <c r="EB7" s="268"/>
      <c r="EC7" s="268"/>
      <c r="ED7" s="268"/>
      <c r="EE7" s="268"/>
      <c r="EF7" s="268"/>
      <c r="EG7" s="268"/>
      <c r="EH7" s="268"/>
      <c r="EI7" s="268"/>
      <c r="EJ7" s="268"/>
      <c r="EK7" s="268"/>
      <c r="EL7" s="268"/>
      <c r="EM7" s="268"/>
      <c r="EN7" s="268"/>
      <c r="EO7" s="268"/>
      <c r="EP7" s="268"/>
      <c r="EQ7" s="268"/>
      <c r="ER7" s="268"/>
      <c r="ES7" s="268"/>
      <c r="ET7" s="268"/>
      <c r="EU7" s="268"/>
      <c r="EV7" s="268"/>
      <c r="EW7" s="268"/>
      <c r="EX7" s="268"/>
      <c r="EY7" s="268"/>
      <c r="EZ7" s="268"/>
      <c r="FA7" s="268"/>
      <c r="FB7" s="268"/>
      <c r="FC7" s="268"/>
      <c r="FD7" s="268"/>
      <c r="FE7" s="268"/>
      <c r="FF7" s="268"/>
      <c r="FG7" s="268"/>
      <c r="FH7" s="268"/>
      <c r="FI7" s="268"/>
      <c r="FJ7" s="268"/>
      <c r="FK7" s="268"/>
      <c r="FL7" s="268"/>
      <c r="FM7" s="268"/>
      <c r="FN7" s="268"/>
      <c r="FO7" s="268"/>
      <c r="FP7" s="268"/>
      <c r="FQ7" s="268"/>
      <c r="FR7" s="268"/>
      <c r="FS7" s="268"/>
      <c r="FT7" s="268"/>
      <c r="FU7" s="268"/>
      <c r="FV7" s="268"/>
      <c r="FW7" s="268"/>
      <c r="FX7" s="268"/>
      <c r="FY7" s="268"/>
      <c r="FZ7" s="268"/>
      <c r="GA7" s="268"/>
      <c r="GB7" s="268"/>
      <c r="GC7" s="268"/>
      <c r="GD7" s="268"/>
      <c r="GE7" s="268"/>
      <c r="GF7" s="268"/>
      <c r="GG7" s="268"/>
      <c r="GH7" s="268"/>
      <c r="GI7" s="268"/>
      <c r="GJ7" s="268"/>
      <c r="GK7" s="268"/>
      <c r="GL7" s="268"/>
      <c r="GM7" s="268"/>
      <c r="GN7" s="268"/>
      <c r="GO7" s="268"/>
      <c r="GP7" s="268"/>
      <c r="GQ7" s="268"/>
      <c r="GR7" s="268"/>
      <c r="GS7" s="268"/>
      <c r="GT7" s="268"/>
      <c r="GU7" s="268"/>
      <c r="GV7" s="268"/>
      <c r="GW7" s="268"/>
      <c r="GX7" s="268"/>
      <c r="GY7" s="268"/>
      <c r="GZ7" s="268"/>
      <c r="HA7" s="268"/>
      <c r="HB7" s="268"/>
      <c r="HC7" s="268"/>
      <c r="HD7" s="268"/>
      <c r="HE7" s="268"/>
      <c r="HF7" s="268"/>
      <c r="HG7" s="268"/>
      <c r="HH7" s="268"/>
      <c r="HI7" s="268"/>
      <c r="HJ7" s="268"/>
      <c r="HK7" s="268"/>
      <c r="HL7" s="268"/>
      <c r="HM7" s="268"/>
      <c r="HN7" s="268"/>
      <c r="HO7" s="268"/>
      <c r="HP7" s="268"/>
      <c r="HQ7" s="268"/>
      <c r="HR7" s="268"/>
      <c r="HS7" s="268"/>
      <c r="HT7" s="268"/>
      <c r="HU7" s="268"/>
      <c r="HV7" s="268"/>
      <c r="HW7" s="268"/>
      <c r="HX7" s="268"/>
      <c r="HY7" s="268"/>
      <c r="HZ7" s="268"/>
      <c r="IA7" s="268"/>
      <c r="IB7" s="268"/>
      <c r="IC7" s="268"/>
      <c r="ID7" s="268"/>
      <c r="IE7" s="268"/>
      <c r="IF7" s="268"/>
      <c r="IG7" s="268"/>
      <c r="IH7" s="268"/>
      <c r="II7" s="268"/>
      <c r="IJ7" s="268"/>
      <c r="IK7" s="268"/>
      <c r="IL7" s="268"/>
      <c r="IM7" s="268"/>
      <c r="IN7" s="268"/>
      <c r="IO7" s="268"/>
      <c r="IP7" s="268"/>
      <c r="IQ7" s="268"/>
      <c r="IR7" s="268"/>
      <c r="IS7" s="268"/>
      <c r="IT7" s="268"/>
      <c r="IU7" s="268"/>
    </row>
    <row r="8" spans="1:255" s="269" customFormat="1" ht="15" customHeight="1" x14ac:dyDescent="0.15">
      <c r="A8" s="300"/>
      <c r="B8" s="244" t="s">
        <v>1</v>
      </c>
      <c r="C8" s="301"/>
      <c r="D8" s="302">
        <v>4301</v>
      </c>
      <c r="E8" s="303"/>
      <c r="F8" s="303"/>
      <c r="G8" s="304"/>
      <c r="H8" s="305"/>
      <c r="I8" s="306"/>
      <c r="J8" s="421"/>
      <c r="K8" s="287"/>
      <c r="L8" s="287"/>
      <c r="M8" s="287"/>
      <c r="N8" s="422"/>
      <c r="O8" s="422"/>
      <c r="P8" s="307"/>
      <c r="Q8" s="422"/>
      <c r="R8" s="287"/>
      <c r="S8" s="287"/>
      <c r="T8" s="287"/>
      <c r="U8" s="287"/>
      <c r="V8" s="287"/>
      <c r="W8" s="238"/>
      <c r="X8" s="23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268"/>
      <c r="AN8" s="268"/>
      <c r="AO8" s="268"/>
      <c r="AP8" s="268"/>
      <c r="AQ8" s="268"/>
      <c r="AR8" s="268"/>
      <c r="AS8" s="268"/>
      <c r="AT8" s="268"/>
      <c r="AU8" s="268"/>
      <c r="AV8" s="268"/>
      <c r="AW8" s="268"/>
      <c r="AX8" s="268"/>
      <c r="AY8" s="268"/>
      <c r="AZ8" s="268"/>
      <c r="BA8" s="268"/>
      <c r="BB8" s="268"/>
      <c r="BC8" s="268"/>
      <c r="BD8" s="268"/>
      <c r="BE8" s="268"/>
      <c r="BF8" s="268"/>
      <c r="BG8" s="268"/>
      <c r="BH8" s="268"/>
      <c r="BI8" s="268"/>
      <c r="BJ8" s="268"/>
      <c r="BK8" s="268"/>
      <c r="BL8" s="268"/>
      <c r="BM8" s="268"/>
      <c r="BN8" s="268"/>
      <c r="BO8" s="268"/>
      <c r="BP8" s="268"/>
      <c r="BQ8" s="268"/>
      <c r="BR8" s="268"/>
      <c r="BS8" s="268"/>
      <c r="BT8" s="268"/>
      <c r="BU8" s="268"/>
      <c r="BV8" s="268"/>
      <c r="BW8" s="268"/>
      <c r="BX8" s="268"/>
      <c r="BY8" s="268"/>
      <c r="BZ8" s="268"/>
      <c r="CA8" s="268"/>
      <c r="CB8" s="268"/>
      <c r="CC8" s="268"/>
      <c r="CD8" s="268"/>
      <c r="CE8" s="268"/>
      <c r="CF8" s="268"/>
      <c r="CG8" s="268"/>
      <c r="CH8" s="268"/>
      <c r="CI8" s="268"/>
      <c r="CJ8" s="268"/>
      <c r="CK8" s="268"/>
      <c r="CL8" s="268"/>
      <c r="CM8" s="268"/>
      <c r="CN8" s="268"/>
      <c r="CO8" s="268"/>
      <c r="CP8" s="268"/>
      <c r="CQ8" s="268"/>
      <c r="CR8" s="268"/>
      <c r="CS8" s="268"/>
      <c r="CT8" s="268"/>
      <c r="CU8" s="268"/>
      <c r="CV8" s="268"/>
      <c r="CW8" s="268"/>
      <c r="CX8" s="268"/>
      <c r="CY8" s="268"/>
      <c r="CZ8" s="268"/>
      <c r="DA8" s="268"/>
      <c r="DB8" s="268"/>
      <c r="DC8" s="268"/>
      <c r="DD8" s="268"/>
      <c r="DE8" s="268"/>
      <c r="DF8" s="268"/>
      <c r="DG8" s="268"/>
      <c r="DH8" s="268"/>
      <c r="DI8" s="268"/>
      <c r="DJ8" s="268"/>
      <c r="DK8" s="268"/>
      <c r="DL8" s="268"/>
      <c r="DM8" s="268"/>
      <c r="DN8" s="268"/>
      <c r="DO8" s="268"/>
      <c r="DP8" s="268"/>
      <c r="DQ8" s="268"/>
      <c r="DR8" s="268"/>
      <c r="DS8" s="268"/>
      <c r="DT8" s="268"/>
      <c r="DU8" s="268"/>
      <c r="DV8" s="268"/>
      <c r="DW8" s="268"/>
      <c r="DX8" s="268"/>
      <c r="DY8" s="268"/>
      <c r="DZ8" s="268"/>
      <c r="EA8" s="268"/>
      <c r="EB8" s="268"/>
      <c r="EC8" s="268"/>
      <c r="ED8" s="268"/>
      <c r="EE8" s="268"/>
      <c r="EF8" s="268"/>
      <c r="EG8" s="268"/>
      <c r="EH8" s="268"/>
      <c r="EI8" s="268"/>
      <c r="EJ8" s="268"/>
      <c r="EK8" s="268"/>
      <c r="EL8" s="268"/>
      <c r="EM8" s="268"/>
      <c r="EN8" s="268"/>
      <c r="EO8" s="268"/>
      <c r="EP8" s="268"/>
      <c r="EQ8" s="268"/>
      <c r="ER8" s="268"/>
      <c r="ES8" s="268"/>
      <c r="ET8" s="268"/>
      <c r="EU8" s="268"/>
      <c r="EV8" s="268"/>
      <c r="EW8" s="268"/>
      <c r="EX8" s="268"/>
      <c r="EY8" s="268"/>
      <c r="EZ8" s="268"/>
      <c r="FA8" s="268"/>
      <c r="FB8" s="268"/>
      <c r="FC8" s="268"/>
      <c r="FD8" s="268"/>
      <c r="FE8" s="268"/>
      <c r="FF8" s="268"/>
      <c r="FG8" s="268"/>
      <c r="FH8" s="268"/>
      <c r="FI8" s="268"/>
      <c r="FJ8" s="268"/>
      <c r="FK8" s="268"/>
      <c r="FL8" s="268"/>
      <c r="FM8" s="268"/>
      <c r="FN8" s="268"/>
      <c r="FO8" s="268"/>
      <c r="FP8" s="268"/>
      <c r="FQ8" s="268"/>
      <c r="FR8" s="268"/>
      <c r="FS8" s="268"/>
      <c r="FT8" s="268"/>
      <c r="FU8" s="268"/>
      <c r="FV8" s="268"/>
      <c r="FW8" s="268"/>
      <c r="FX8" s="268"/>
      <c r="FY8" s="268"/>
      <c r="FZ8" s="268"/>
      <c r="GA8" s="268"/>
      <c r="GB8" s="268"/>
      <c r="GC8" s="268"/>
      <c r="GD8" s="268"/>
      <c r="GE8" s="268"/>
      <c r="GF8" s="268"/>
      <c r="GG8" s="268"/>
      <c r="GH8" s="268"/>
      <c r="GI8" s="268"/>
      <c r="GJ8" s="268"/>
      <c r="GK8" s="268"/>
      <c r="GL8" s="268"/>
      <c r="GM8" s="268"/>
      <c r="GN8" s="268"/>
      <c r="GO8" s="268"/>
      <c r="GP8" s="268"/>
      <c r="GQ8" s="268"/>
      <c r="GR8" s="268"/>
      <c r="GS8" s="268"/>
      <c r="GT8" s="268"/>
      <c r="GU8" s="268"/>
      <c r="GV8" s="268"/>
      <c r="GW8" s="268"/>
      <c r="GX8" s="268"/>
      <c r="GY8" s="268"/>
      <c r="GZ8" s="268"/>
      <c r="HA8" s="268"/>
      <c r="HB8" s="268"/>
      <c r="HC8" s="268"/>
      <c r="HD8" s="268"/>
      <c r="HE8" s="268"/>
      <c r="HF8" s="268"/>
      <c r="HG8" s="268"/>
      <c r="HH8" s="268"/>
      <c r="HI8" s="268"/>
      <c r="HJ8" s="268"/>
      <c r="HK8" s="268"/>
      <c r="HL8" s="268"/>
      <c r="HM8" s="268"/>
      <c r="HN8" s="268"/>
      <c r="HO8" s="268"/>
      <c r="HP8" s="268"/>
      <c r="HQ8" s="268"/>
      <c r="HR8" s="268"/>
      <c r="HS8" s="268"/>
      <c r="HT8" s="268"/>
      <c r="HU8" s="268"/>
      <c r="HV8" s="268"/>
      <c r="HW8" s="268"/>
      <c r="HX8" s="268"/>
      <c r="HY8" s="268"/>
      <c r="HZ8" s="268"/>
      <c r="IA8" s="268"/>
      <c r="IB8" s="268"/>
      <c r="IC8" s="268"/>
      <c r="ID8" s="268"/>
      <c r="IE8" s="268"/>
      <c r="IF8" s="268"/>
      <c r="IG8" s="268"/>
      <c r="IH8" s="268"/>
      <c r="II8" s="268"/>
      <c r="IJ8" s="268"/>
      <c r="IK8" s="268"/>
      <c r="IL8" s="268"/>
      <c r="IM8" s="268"/>
      <c r="IN8" s="268"/>
      <c r="IO8" s="268"/>
      <c r="IP8" s="268"/>
      <c r="IQ8" s="268"/>
      <c r="IR8" s="268"/>
      <c r="IS8" s="268"/>
      <c r="IT8" s="268"/>
      <c r="IU8" s="268"/>
    </row>
    <row r="9" spans="1:255" s="269" customFormat="1" ht="15" customHeight="1" x14ac:dyDescent="0.15">
      <c r="A9" s="300"/>
      <c r="B9" s="244" t="s">
        <v>2</v>
      </c>
      <c r="C9" s="301"/>
      <c r="D9" s="302">
        <v>430101</v>
      </c>
      <c r="E9" s="303"/>
      <c r="F9" s="303"/>
      <c r="G9" s="304"/>
      <c r="H9" s="305"/>
      <c r="I9" s="306"/>
      <c r="J9" s="294"/>
      <c r="K9" s="295"/>
      <c r="L9" s="295"/>
      <c r="M9" s="295"/>
      <c r="O9" s="295"/>
      <c r="P9" s="308"/>
      <c r="R9" s="295"/>
      <c r="S9" s="295"/>
      <c r="U9" s="299"/>
      <c r="V9" s="238"/>
      <c r="X9" s="23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268"/>
      <c r="AJ9" s="268"/>
      <c r="AK9" s="268"/>
      <c r="AL9" s="268"/>
      <c r="AM9" s="268"/>
      <c r="AN9" s="268"/>
      <c r="AO9" s="268"/>
      <c r="AP9" s="268"/>
      <c r="AQ9" s="268"/>
      <c r="AR9" s="268"/>
      <c r="AS9" s="268"/>
      <c r="AT9" s="268"/>
      <c r="AU9" s="268"/>
      <c r="AV9" s="268"/>
      <c r="AW9" s="268"/>
      <c r="AX9" s="268"/>
      <c r="AY9" s="268"/>
      <c r="AZ9" s="268"/>
      <c r="BA9" s="268"/>
      <c r="BB9" s="268"/>
      <c r="BC9" s="268"/>
      <c r="BD9" s="268"/>
      <c r="BE9" s="268"/>
      <c r="BF9" s="268"/>
      <c r="BG9" s="268"/>
      <c r="BH9" s="268"/>
      <c r="BI9" s="268"/>
      <c r="BJ9" s="268"/>
      <c r="BK9" s="268"/>
      <c r="BL9" s="268"/>
      <c r="BM9" s="268"/>
      <c r="BN9" s="268"/>
      <c r="BO9" s="268"/>
      <c r="BP9" s="268"/>
      <c r="BQ9" s="268"/>
      <c r="BR9" s="268"/>
      <c r="BS9" s="268"/>
      <c r="BT9" s="268"/>
      <c r="BU9" s="268"/>
      <c r="BV9" s="268"/>
      <c r="BW9" s="268"/>
      <c r="BX9" s="268"/>
      <c r="BY9" s="268"/>
      <c r="BZ9" s="268"/>
      <c r="CA9" s="268"/>
      <c r="CB9" s="268"/>
      <c r="CC9" s="268"/>
      <c r="CD9" s="268"/>
      <c r="CE9" s="268"/>
      <c r="CF9" s="268"/>
      <c r="CG9" s="268"/>
      <c r="CH9" s="268"/>
      <c r="CI9" s="268"/>
      <c r="CJ9" s="268"/>
      <c r="CK9" s="268"/>
      <c r="CL9" s="268"/>
      <c r="CM9" s="268"/>
      <c r="CN9" s="268"/>
      <c r="CO9" s="268"/>
      <c r="CP9" s="268"/>
      <c r="CQ9" s="268"/>
      <c r="CR9" s="268"/>
      <c r="CS9" s="268"/>
      <c r="CT9" s="268"/>
      <c r="CU9" s="268"/>
      <c r="CV9" s="268"/>
      <c r="CW9" s="268"/>
      <c r="CX9" s="268"/>
      <c r="CY9" s="268"/>
      <c r="CZ9" s="268"/>
      <c r="DA9" s="268"/>
      <c r="DB9" s="268"/>
      <c r="DC9" s="268"/>
      <c r="DD9" s="268"/>
      <c r="DE9" s="268"/>
      <c r="DF9" s="268"/>
      <c r="DG9" s="268"/>
      <c r="DH9" s="268"/>
      <c r="DI9" s="268"/>
      <c r="DJ9" s="268"/>
      <c r="DK9" s="268"/>
      <c r="DL9" s="268"/>
      <c r="DM9" s="268"/>
      <c r="DN9" s="268"/>
      <c r="DO9" s="268"/>
      <c r="DP9" s="268"/>
      <c r="DQ9" s="268"/>
      <c r="DR9" s="268"/>
      <c r="DS9" s="268"/>
      <c r="DT9" s="268"/>
      <c r="DU9" s="268"/>
      <c r="DV9" s="268"/>
      <c r="DW9" s="268"/>
      <c r="DX9" s="268"/>
      <c r="DY9" s="268"/>
      <c r="DZ9" s="268"/>
      <c r="EA9" s="268"/>
      <c r="EB9" s="268"/>
      <c r="EC9" s="268"/>
      <c r="ED9" s="268"/>
      <c r="EE9" s="268"/>
      <c r="EF9" s="268"/>
      <c r="EG9" s="268"/>
      <c r="EH9" s="268"/>
      <c r="EI9" s="268"/>
      <c r="EJ9" s="268"/>
      <c r="EK9" s="268"/>
      <c r="EL9" s="268"/>
      <c r="EM9" s="268"/>
      <c r="EN9" s="268"/>
      <c r="EO9" s="268"/>
      <c r="EP9" s="268"/>
      <c r="EQ9" s="268"/>
      <c r="ER9" s="268"/>
      <c r="ES9" s="268"/>
      <c r="ET9" s="268"/>
      <c r="EU9" s="268"/>
      <c r="EV9" s="268"/>
      <c r="EW9" s="268"/>
      <c r="EX9" s="268"/>
      <c r="EY9" s="268"/>
      <c r="EZ9" s="268"/>
      <c r="FA9" s="268"/>
      <c r="FB9" s="268"/>
      <c r="FC9" s="268"/>
      <c r="FD9" s="268"/>
      <c r="FE9" s="268"/>
      <c r="FF9" s="268"/>
      <c r="FG9" s="268"/>
      <c r="FH9" s="268"/>
      <c r="FI9" s="268"/>
      <c r="FJ9" s="268"/>
      <c r="FK9" s="268"/>
      <c r="FL9" s="268"/>
      <c r="FM9" s="268"/>
      <c r="FN9" s="268"/>
      <c r="FO9" s="268"/>
      <c r="FP9" s="268"/>
      <c r="FQ9" s="268"/>
      <c r="FR9" s="268"/>
      <c r="FS9" s="268"/>
      <c r="FT9" s="268"/>
      <c r="FU9" s="268"/>
      <c r="FV9" s="268"/>
      <c r="FW9" s="268"/>
      <c r="FX9" s="268"/>
      <c r="FY9" s="268"/>
      <c r="FZ9" s="268"/>
      <c r="GA9" s="268"/>
      <c r="GB9" s="268"/>
      <c r="GC9" s="268"/>
      <c r="GD9" s="268"/>
      <c r="GE9" s="268"/>
      <c r="GF9" s="268"/>
      <c r="GG9" s="268"/>
      <c r="GH9" s="268"/>
      <c r="GI9" s="268"/>
      <c r="GJ9" s="268"/>
      <c r="GK9" s="268"/>
      <c r="GL9" s="268"/>
      <c r="GM9" s="268"/>
      <c r="GN9" s="268"/>
      <c r="GO9" s="268"/>
      <c r="GP9" s="268"/>
      <c r="GQ9" s="268"/>
      <c r="GR9" s="268"/>
      <c r="GS9" s="268"/>
      <c r="GT9" s="268"/>
      <c r="GU9" s="268"/>
      <c r="GV9" s="268"/>
      <c r="GW9" s="268"/>
      <c r="GX9" s="268"/>
      <c r="GY9" s="268"/>
      <c r="GZ9" s="268"/>
      <c r="HA9" s="268"/>
      <c r="HB9" s="268"/>
      <c r="HC9" s="268"/>
      <c r="HD9" s="268"/>
      <c r="HE9" s="268"/>
      <c r="HF9" s="268"/>
      <c r="HG9" s="268"/>
      <c r="HH9" s="268"/>
      <c r="HI9" s="268"/>
      <c r="HJ9" s="268"/>
      <c r="HK9" s="268"/>
      <c r="HL9" s="268"/>
      <c r="HM9" s="268"/>
      <c r="HN9" s="268"/>
      <c r="HO9" s="268"/>
      <c r="HP9" s="268"/>
      <c r="HQ9" s="268"/>
      <c r="HR9" s="268"/>
      <c r="HS9" s="268"/>
      <c r="HT9" s="268"/>
      <c r="HU9" s="268"/>
      <c r="HV9" s="268"/>
      <c r="HW9" s="268"/>
      <c r="HX9" s="268"/>
      <c r="HY9" s="268"/>
      <c r="HZ9" s="268"/>
      <c r="IA9" s="268"/>
      <c r="IB9" s="268"/>
      <c r="IC9" s="268"/>
      <c r="ID9" s="268"/>
      <c r="IE9" s="268"/>
      <c r="IF9" s="268"/>
      <c r="IG9" s="268"/>
      <c r="IH9" s="268"/>
      <c r="II9" s="268"/>
      <c r="IJ9" s="268"/>
      <c r="IK9" s="268"/>
      <c r="IL9" s="268"/>
      <c r="IM9" s="268"/>
      <c r="IN9" s="268"/>
      <c r="IO9" s="268"/>
      <c r="IP9" s="268"/>
      <c r="IQ9" s="268"/>
      <c r="IR9" s="268"/>
      <c r="IS9" s="268"/>
      <c r="IT9" s="268"/>
      <c r="IU9" s="268"/>
    </row>
    <row r="10" spans="1:255" s="315" customFormat="1" ht="15" customHeight="1" x14ac:dyDescent="0.15">
      <c r="A10" s="309"/>
      <c r="B10" s="244" t="s">
        <v>3</v>
      </c>
      <c r="C10" s="310"/>
      <c r="D10" s="311">
        <v>2026</v>
      </c>
      <c r="E10" s="312"/>
      <c r="F10" s="312"/>
      <c r="G10" s="313"/>
      <c r="H10" s="314"/>
      <c r="J10" s="535"/>
      <c r="K10" s="316"/>
      <c r="L10" s="316"/>
      <c r="M10" s="316"/>
      <c r="N10" s="316"/>
      <c r="O10" s="316"/>
      <c r="P10" s="316"/>
      <c r="Q10" s="316"/>
      <c r="R10" s="316"/>
      <c r="S10" s="316"/>
      <c r="T10" s="316"/>
      <c r="U10" s="316"/>
      <c r="V10" s="316"/>
      <c r="W10" s="239"/>
      <c r="X10" s="239"/>
      <c r="Y10" s="317"/>
      <c r="Z10" s="317"/>
      <c r="AA10" s="317"/>
      <c r="AB10" s="317"/>
      <c r="AC10" s="317"/>
      <c r="AD10" s="317"/>
      <c r="AE10" s="317"/>
      <c r="AF10" s="317"/>
      <c r="AG10" s="317"/>
      <c r="AH10" s="317"/>
      <c r="AI10" s="317"/>
      <c r="AJ10" s="317"/>
      <c r="AK10" s="317"/>
      <c r="AL10" s="317"/>
      <c r="AM10" s="317"/>
      <c r="AN10" s="317"/>
      <c r="AO10" s="317"/>
      <c r="AP10" s="317"/>
      <c r="AQ10" s="317"/>
      <c r="AR10" s="317"/>
      <c r="AS10" s="317"/>
      <c r="AT10" s="317"/>
      <c r="AU10" s="317"/>
      <c r="AV10" s="317"/>
      <c r="AW10" s="317"/>
      <c r="AX10" s="317"/>
      <c r="AY10" s="317"/>
      <c r="AZ10" s="317"/>
      <c r="BA10" s="317"/>
      <c r="BB10" s="317"/>
      <c r="BC10" s="317"/>
      <c r="BD10" s="317"/>
      <c r="BE10" s="317"/>
      <c r="BF10" s="317"/>
      <c r="BG10" s="317"/>
      <c r="BH10" s="317"/>
      <c r="BI10" s="317"/>
      <c r="BJ10" s="317"/>
      <c r="BK10" s="317"/>
      <c r="BL10" s="317"/>
      <c r="BM10" s="317"/>
      <c r="BN10" s="317"/>
      <c r="BO10" s="317"/>
      <c r="BP10" s="317"/>
      <c r="BQ10" s="317"/>
      <c r="BR10" s="317"/>
      <c r="BS10" s="317"/>
      <c r="BT10" s="317"/>
      <c r="BU10" s="317"/>
      <c r="BV10" s="317"/>
      <c r="BW10" s="317"/>
      <c r="BX10" s="317"/>
      <c r="BY10" s="317"/>
      <c r="BZ10" s="317"/>
      <c r="CA10" s="317"/>
      <c r="CB10" s="317"/>
      <c r="CC10" s="317"/>
      <c r="CD10" s="317"/>
      <c r="CE10" s="317"/>
      <c r="CF10" s="317"/>
      <c r="CG10" s="317"/>
      <c r="CH10" s="317"/>
      <c r="CI10" s="317"/>
      <c r="CJ10" s="317"/>
      <c r="CK10" s="317"/>
      <c r="CL10" s="317"/>
      <c r="CM10" s="317"/>
      <c r="CN10" s="317"/>
      <c r="CO10" s="317"/>
      <c r="CP10" s="317"/>
      <c r="CQ10" s="317"/>
      <c r="CR10" s="317"/>
      <c r="CS10" s="317"/>
      <c r="CT10" s="317"/>
      <c r="CU10" s="317"/>
      <c r="CV10" s="317"/>
      <c r="CW10" s="317"/>
      <c r="CX10" s="317"/>
      <c r="CY10" s="317"/>
      <c r="CZ10" s="317"/>
      <c r="DA10" s="317"/>
      <c r="DB10" s="317"/>
      <c r="DC10" s="317"/>
      <c r="DD10" s="317"/>
      <c r="DE10" s="317"/>
      <c r="DF10" s="317"/>
      <c r="DG10" s="317"/>
      <c r="DH10" s="317"/>
      <c r="DI10" s="317"/>
      <c r="DJ10" s="317"/>
      <c r="DK10" s="317"/>
      <c r="DL10" s="317"/>
      <c r="DM10" s="317"/>
      <c r="DN10" s="317"/>
      <c r="DO10" s="317"/>
      <c r="DP10" s="317"/>
      <c r="DQ10" s="317"/>
      <c r="DR10" s="317"/>
      <c r="DS10" s="317"/>
      <c r="DT10" s="317"/>
      <c r="DU10" s="317"/>
      <c r="DV10" s="317"/>
      <c r="DW10" s="317"/>
      <c r="DX10" s="317"/>
      <c r="DY10" s="317"/>
      <c r="DZ10" s="317"/>
      <c r="EA10" s="317"/>
      <c r="EB10" s="317"/>
      <c r="EC10" s="317"/>
      <c r="ED10" s="317"/>
      <c r="EE10" s="317"/>
      <c r="EF10" s="317"/>
      <c r="EG10" s="317"/>
      <c r="EH10" s="317"/>
      <c r="EI10" s="317"/>
      <c r="EJ10" s="317"/>
      <c r="EK10" s="317"/>
      <c r="EL10" s="317"/>
      <c r="EM10" s="317"/>
      <c r="EN10" s="317"/>
      <c r="EO10" s="317"/>
      <c r="EP10" s="317"/>
      <c r="EQ10" s="317"/>
      <c r="ER10" s="317"/>
      <c r="ES10" s="317"/>
      <c r="ET10" s="317"/>
      <c r="EU10" s="317"/>
      <c r="EV10" s="317"/>
      <c r="EW10" s="317"/>
      <c r="EX10" s="317"/>
      <c r="EY10" s="317"/>
      <c r="EZ10" s="317"/>
      <c r="FA10" s="317"/>
      <c r="FB10" s="317"/>
      <c r="FC10" s="317"/>
      <c r="FD10" s="317"/>
      <c r="FE10" s="317"/>
      <c r="FF10" s="317"/>
      <c r="FG10" s="317"/>
      <c r="FH10" s="317"/>
      <c r="FI10" s="317"/>
      <c r="FJ10" s="317"/>
      <c r="FK10" s="317"/>
      <c r="FL10" s="317"/>
      <c r="FM10" s="317"/>
      <c r="FN10" s="317"/>
      <c r="FO10" s="317"/>
      <c r="FP10" s="317"/>
      <c r="FQ10" s="317"/>
      <c r="FR10" s="317"/>
      <c r="FS10" s="317"/>
      <c r="FT10" s="317"/>
      <c r="FU10" s="317"/>
      <c r="FV10" s="317"/>
      <c r="FW10" s="317"/>
      <c r="FX10" s="317"/>
      <c r="FY10" s="317"/>
      <c r="FZ10" s="317"/>
      <c r="GA10" s="317"/>
      <c r="GB10" s="317"/>
      <c r="GC10" s="317"/>
      <c r="GD10" s="317"/>
      <c r="GE10" s="317"/>
      <c r="GF10" s="317"/>
      <c r="GG10" s="317"/>
      <c r="GH10" s="317"/>
      <c r="GI10" s="317"/>
      <c r="GJ10" s="317"/>
      <c r="GK10" s="317"/>
      <c r="GL10" s="317"/>
      <c r="GM10" s="317"/>
      <c r="GN10" s="317"/>
      <c r="GO10" s="317"/>
      <c r="GP10" s="317"/>
      <c r="GQ10" s="317"/>
      <c r="GR10" s="317"/>
      <c r="GS10" s="317"/>
      <c r="GT10" s="317"/>
      <c r="GU10" s="317"/>
      <c r="GV10" s="317"/>
      <c r="GW10" s="317"/>
      <c r="GX10" s="317"/>
      <c r="GY10" s="317"/>
      <c r="GZ10" s="317"/>
      <c r="HA10" s="317"/>
      <c r="HB10" s="317"/>
      <c r="HC10" s="317"/>
      <c r="HD10" s="317"/>
      <c r="HE10" s="317"/>
      <c r="HF10" s="317"/>
      <c r="HG10" s="317"/>
      <c r="HH10" s="317"/>
      <c r="HI10" s="317"/>
      <c r="HJ10" s="317"/>
      <c r="HK10" s="317"/>
      <c r="HL10" s="317"/>
      <c r="HM10" s="317"/>
      <c r="HN10" s="317"/>
      <c r="HO10" s="317"/>
      <c r="HP10" s="317"/>
      <c r="HQ10" s="317"/>
      <c r="HR10" s="317"/>
      <c r="HS10" s="317"/>
      <c r="HT10" s="317"/>
      <c r="HU10" s="317"/>
      <c r="HV10" s="317"/>
      <c r="HW10" s="317"/>
      <c r="HX10" s="317"/>
      <c r="HY10" s="317"/>
      <c r="HZ10" s="317"/>
      <c r="IA10" s="317"/>
      <c r="IB10" s="317"/>
      <c r="IC10" s="317"/>
      <c r="ID10" s="317"/>
      <c r="IE10" s="317"/>
      <c r="IF10" s="317"/>
      <c r="IG10" s="317"/>
      <c r="IH10" s="317"/>
      <c r="II10" s="317"/>
      <c r="IJ10" s="317"/>
      <c r="IK10" s="317"/>
      <c r="IL10" s="317"/>
      <c r="IM10" s="317"/>
      <c r="IN10" s="317"/>
      <c r="IO10" s="317"/>
      <c r="IP10" s="317"/>
      <c r="IQ10" s="317"/>
      <c r="IR10" s="317"/>
      <c r="IS10" s="317"/>
      <c r="IT10" s="317"/>
      <c r="IU10" s="317"/>
    </row>
    <row r="11" spans="1:255" s="269" customFormat="1" ht="15" customHeight="1" x14ac:dyDescent="0.15">
      <c r="A11" s="300"/>
      <c r="B11" s="244" t="s">
        <v>4</v>
      </c>
      <c r="C11" s="301"/>
      <c r="D11" s="244" t="s">
        <v>310</v>
      </c>
      <c r="E11" s="303"/>
      <c r="F11" s="303"/>
      <c r="G11" s="304"/>
      <c r="H11" s="305"/>
      <c r="I11" s="306"/>
      <c r="J11" s="535"/>
      <c r="K11" s="532">
        <f>+K12-K15</f>
        <v>0</v>
      </c>
      <c r="L11" s="532"/>
      <c r="M11" s="532"/>
      <c r="N11" s="532"/>
      <c r="O11" s="532"/>
      <c r="P11" s="532">
        <f>P15-P12</f>
        <v>0</v>
      </c>
      <c r="Q11" s="532">
        <f>Q12-Q15</f>
        <v>0</v>
      </c>
      <c r="R11" s="532">
        <f>R15-R12</f>
        <v>0</v>
      </c>
      <c r="S11" s="532">
        <f>S15-S12</f>
        <v>0</v>
      </c>
      <c r="T11" s="532">
        <f>T15-T12</f>
        <v>0</v>
      </c>
      <c r="U11" s="532">
        <f>U15-U12</f>
        <v>0</v>
      </c>
      <c r="V11" s="532">
        <f>V15-V12</f>
        <v>0</v>
      </c>
      <c r="W11" s="240"/>
      <c r="X11" s="240"/>
      <c r="Y11" s="268"/>
      <c r="Z11" s="268"/>
      <c r="AA11" s="268"/>
      <c r="AB11" s="268"/>
      <c r="AC11" s="268"/>
      <c r="AD11" s="268"/>
      <c r="AE11" s="268"/>
      <c r="AF11" s="268"/>
      <c r="AG11" s="268"/>
      <c r="AH11" s="268"/>
      <c r="AI11" s="268"/>
      <c r="AJ11" s="268"/>
      <c r="AK11" s="268"/>
      <c r="AL11" s="268"/>
      <c r="AM11" s="268"/>
      <c r="AN11" s="268"/>
      <c r="AO11" s="268"/>
      <c r="AP11" s="268"/>
      <c r="AQ11" s="268"/>
      <c r="AR11" s="268"/>
      <c r="AS11" s="268"/>
      <c r="AT11" s="268"/>
      <c r="AU11" s="268"/>
      <c r="AV11" s="268"/>
      <c r="AW11" s="268"/>
      <c r="AX11" s="268"/>
      <c r="AY11" s="268"/>
      <c r="AZ11" s="268"/>
      <c r="BA11" s="268"/>
      <c r="BB11" s="268"/>
      <c r="BC11" s="268"/>
      <c r="BD11" s="268"/>
      <c r="BE11" s="268"/>
      <c r="BF11" s="268"/>
      <c r="BG11" s="268"/>
      <c r="BH11" s="268"/>
      <c r="BI11" s="268"/>
      <c r="BJ11" s="268"/>
      <c r="BK11" s="268"/>
      <c r="BL11" s="268"/>
      <c r="BM11" s="268"/>
      <c r="BN11" s="268"/>
      <c r="BO11" s="268"/>
      <c r="BP11" s="268"/>
      <c r="BQ11" s="268"/>
      <c r="BR11" s="268"/>
      <c r="BS11" s="268"/>
      <c r="BT11" s="268"/>
      <c r="BU11" s="268"/>
      <c r="BV11" s="268"/>
      <c r="BW11" s="268"/>
      <c r="BX11" s="268"/>
      <c r="BY11" s="268"/>
      <c r="BZ11" s="268"/>
      <c r="CA11" s="268"/>
      <c r="CB11" s="268"/>
      <c r="CC11" s="268"/>
      <c r="CD11" s="268"/>
      <c r="CE11" s="268"/>
      <c r="CF11" s="268"/>
      <c r="CG11" s="268"/>
      <c r="CH11" s="268"/>
      <c r="CI11" s="268"/>
      <c r="CJ11" s="268"/>
      <c r="CK11" s="268"/>
      <c r="CL11" s="268"/>
      <c r="CM11" s="268"/>
      <c r="CN11" s="268"/>
      <c r="CO11" s="268"/>
      <c r="CP11" s="268"/>
      <c r="CQ11" s="268"/>
      <c r="CR11" s="268"/>
      <c r="CS11" s="268"/>
      <c r="CT11" s="268"/>
      <c r="CU11" s="268"/>
      <c r="CV11" s="268"/>
      <c r="CW11" s="268"/>
      <c r="CX11" s="268"/>
      <c r="CY11" s="268"/>
      <c r="CZ11" s="268"/>
      <c r="DA11" s="268"/>
      <c r="DB11" s="268"/>
      <c r="DC11" s="268"/>
      <c r="DD11" s="268"/>
      <c r="DE11" s="268"/>
      <c r="DF11" s="268"/>
      <c r="DG11" s="268"/>
      <c r="DH11" s="268"/>
      <c r="DI11" s="268"/>
      <c r="DJ11" s="268"/>
      <c r="DK11" s="268"/>
      <c r="DL11" s="268"/>
      <c r="DM11" s="268"/>
      <c r="DN11" s="268"/>
      <c r="DO11" s="268"/>
      <c r="DP11" s="268"/>
      <c r="DQ11" s="268"/>
      <c r="DR11" s="268"/>
      <c r="DS11" s="268"/>
      <c r="DT11" s="268"/>
      <c r="DU11" s="268"/>
      <c r="DV11" s="268"/>
      <c r="DW11" s="268"/>
      <c r="DX11" s="268"/>
      <c r="DY11" s="268"/>
      <c r="DZ11" s="268"/>
      <c r="EA11" s="268"/>
      <c r="EB11" s="268"/>
      <c r="EC11" s="268"/>
      <c r="ED11" s="268"/>
      <c r="EE11" s="268"/>
      <c r="EF11" s="268"/>
      <c r="EG11" s="268"/>
      <c r="EH11" s="268"/>
      <c r="EI11" s="268"/>
      <c r="EJ11" s="268"/>
      <c r="EK11" s="268"/>
      <c r="EL11" s="268"/>
      <c r="EM11" s="268"/>
      <c r="EN11" s="268"/>
      <c r="EO11" s="268"/>
      <c r="EP11" s="268"/>
      <c r="EQ11" s="268"/>
      <c r="ER11" s="268"/>
      <c r="ES11" s="268"/>
      <c r="ET11" s="268"/>
      <c r="EU11" s="268"/>
      <c r="EV11" s="268"/>
      <c r="EW11" s="268"/>
      <c r="EX11" s="268"/>
      <c r="EY11" s="268"/>
      <c r="EZ11" s="268"/>
      <c r="FA11" s="268"/>
      <c r="FB11" s="268"/>
      <c r="FC11" s="268"/>
      <c r="FD11" s="268"/>
      <c r="FE11" s="268"/>
      <c r="FF11" s="268"/>
      <c r="FG11" s="268"/>
      <c r="FH11" s="268"/>
      <c r="FI11" s="268"/>
      <c r="FJ11" s="268"/>
      <c r="FK11" s="268"/>
      <c r="FL11" s="268"/>
      <c r="FM11" s="268"/>
      <c r="FN11" s="268"/>
      <c r="FO11" s="268"/>
      <c r="FP11" s="268"/>
      <c r="FQ11" s="268"/>
      <c r="FR11" s="268"/>
      <c r="FS11" s="268"/>
      <c r="FT11" s="268"/>
      <c r="FU11" s="268"/>
      <c r="FV11" s="268"/>
      <c r="FW11" s="268"/>
      <c r="FX11" s="268"/>
      <c r="FY11" s="268"/>
      <c r="FZ11" s="268"/>
      <c r="GA11" s="268"/>
      <c r="GB11" s="268"/>
      <c r="GC11" s="268"/>
      <c r="GD11" s="268"/>
      <c r="GE11" s="268"/>
      <c r="GF11" s="268"/>
      <c r="GG11" s="268"/>
      <c r="GH11" s="268"/>
      <c r="GI11" s="268"/>
      <c r="GJ11" s="268"/>
      <c r="GK11" s="268"/>
      <c r="GL11" s="268"/>
      <c r="GM11" s="268"/>
      <c r="GN11" s="268"/>
      <c r="GO11" s="268"/>
      <c r="GP11" s="268"/>
      <c r="GQ11" s="268"/>
      <c r="GR11" s="268"/>
      <c r="GS11" s="268"/>
      <c r="GT11" s="268"/>
      <c r="GU11" s="268"/>
      <c r="GV11" s="268"/>
      <c r="GW11" s="268"/>
      <c r="GX11" s="268"/>
      <c r="GY11" s="268"/>
      <c r="GZ11" s="268"/>
      <c r="HA11" s="268"/>
      <c r="HB11" s="268"/>
      <c r="HC11" s="268"/>
      <c r="HD11" s="268"/>
      <c r="HE11" s="268"/>
      <c r="HF11" s="268"/>
      <c r="HG11" s="268"/>
      <c r="HH11" s="268"/>
      <c r="HI11" s="268"/>
      <c r="HJ11" s="268"/>
      <c r="HK11" s="268"/>
      <c r="HL11" s="268"/>
      <c r="HM11" s="268"/>
      <c r="HN11" s="268"/>
      <c r="HO11" s="268"/>
      <c r="HP11" s="268"/>
      <c r="HQ11" s="268"/>
      <c r="HR11" s="268"/>
      <c r="HS11" s="268"/>
      <c r="HT11" s="268"/>
      <c r="HU11" s="268"/>
      <c r="HV11" s="268"/>
      <c r="HW11" s="268"/>
      <c r="HX11" s="268"/>
      <c r="HY11" s="268"/>
      <c r="HZ11" s="268"/>
      <c r="IA11" s="268"/>
      <c r="IB11" s="268"/>
      <c r="IC11" s="268"/>
      <c r="ID11" s="268"/>
      <c r="IE11" s="268"/>
      <c r="IF11" s="268"/>
      <c r="IG11" s="268"/>
      <c r="IH11" s="268"/>
      <c r="II11" s="268"/>
      <c r="IJ11" s="268"/>
      <c r="IK11" s="268"/>
      <c r="IL11" s="268"/>
      <c r="IM11" s="268"/>
      <c r="IN11" s="268"/>
      <c r="IO11" s="268"/>
      <c r="IP11" s="268"/>
      <c r="IQ11" s="268"/>
      <c r="IR11" s="268"/>
      <c r="IS11" s="268"/>
      <c r="IT11" s="268"/>
      <c r="IU11" s="268"/>
    </row>
    <row r="12" spans="1:255" s="318" customFormat="1" ht="15" customHeight="1" thickBot="1" x14ac:dyDescent="0.2">
      <c r="A12" s="540"/>
      <c r="B12" s="541"/>
      <c r="C12" s="541"/>
      <c r="D12" s="541"/>
      <c r="E12" s="541"/>
      <c r="F12" s="541"/>
      <c r="G12" s="541"/>
      <c r="H12" s="541"/>
      <c r="I12" s="541"/>
      <c r="J12" s="420"/>
      <c r="K12" s="533">
        <v>496087196266</v>
      </c>
      <c r="L12" s="533">
        <f>+M15-L15</f>
        <v>0</v>
      </c>
      <c r="M12" s="533"/>
      <c r="N12" s="533"/>
      <c r="O12" s="533"/>
      <c r="P12" s="533">
        <v>496087196266</v>
      </c>
      <c r="Q12" s="533">
        <v>4356738764</v>
      </c>
      <c r="R12" s="533">
        <v>485352776058.29999</v>
      </c>
      <c r="S12" s="533">
        <v>412071371427.98999</v>
      </c>
      <c r="T12" s="533">
        <v>268790580122.81</v>
      </c>
      <c r="U12" s="534">
        <v>268790580122.81</v>
      </c>
      <c r="V12" s="533">
        <v>268790580122.81</v>
      </c>
      <c r="W12" s="242"/>
      <c r="X12" s="257"/>
    </row>
    <row r="13" spans="1:255" s="320" customFormat="1" ht="30" customHeight="1" thickTop="1" thickBot="1" x14ac:dyDescent="0.2">
      <c r="A13" s="542" t="s">
        <v>5</v>
      </c>
      <c r="B13" s="543"/>
      <c r="C13" s="543"/>
      <c r="D13" s="543"/>
      <c r="E13" s="543"/>
      <c r="F13" s="543"/>
      <c r="G13" s="543"/>
      <c r="H13" s="543"/>
      <c r="I13" s="544"/>
      <c r="J13" s="545" t="s">
        <v>6</v>
      </c>
      <c r="K13" s="547" t="s">
        <v>7</v>
      </c>
      <c r="L13" s="549" t="s">
        <v>8</v>
      </c>
      <c r="M13" s="550"/>
      <c r="N13" s="547" t="s">
        <v>9</v>
      </c>
      <c r="O13" s="552" t="s">
        <v>10</v>
      </c>
      <c r="P13" s="552" t="s">
        <v>11</v>
      </c>
      <c r="Q13" s="552" t="s">
        <v>12</v>
      </c>
      <c r="R13" s="552" t="s">
        <v>13</v>
      </c>
      <c r="S13" s="552" t="s">
        <v>14</v>
      </c>
      <c r="T13" s="552" t="s">
        <v>15</v>
      </c>
      <c r="U13" s="558" t="s">
        <v>16</v>
      </c>
      <c r="V13" s="558" t="s">
        <v>17</v>
      </c>
      <c r="W13" s="536" t="s">
        <v>18</v>
      </c>
      <c r="X13" s="556" t="s">
        <v>19</v>
      </c>
      <c r="Y13" s="319"/>
      <c r="Z13" s="319"/>
      <c r="AA13" s="319"/>
      <c r="AB13" s="319"/>
      <c r="AC13" s="319"/>
      <c r="AD13" s="319"/>
      <c r="AE13" s="319"/>
      <c r="AF13" s="319"/>
      <c r="AG13" s="319"/>
      <c r="AH13" s="319"/>
      <c r="AI13" s="319"/>
      <c r="AJ13" s="319"/>
      <c r="AK13" s="319"/>
      <c r="AL13" s="319"/>
      <c r="AM13" s="319"/>
      <c r="AN13" s="319"/>
      <c r="AO13" s="319"/>
      <c r="AP13" s="319"/>
      <c r="AQ13" s="319"/>
      <c r="AR13" s="319"/>
      <c r="AS13" s="319"/>
      <c r="AT13" s="319"/>
      <c r="AU13" s="319"/>
      <c r="AV13" s="319"/>
      <c r="AW13" s="319"/>
      <c r="AX13" s="319"/>
      <c r="AY13" s="319"/>
      <c r="AZ13" s="319"/>
      <c r="BA13" s="319"/>
      <c r="BB13" s="319"/>
      <c r="BC13" s="319"/>
      <c r="BD13" s="319"/>
      <c r="BE13" s="319"/>
      <c r="BF13" s="319"/>
      <c r="BG13" s="319"/>
      <c r="BH13" s="319"/>
      <c r="BI13" s="319"/>
      <c r="BJ13" s="319"/>
      <c r="BK13" s="319"/>
      <c r="BL13" s="319"/>
      <c r="BM13" s="319"/>
      <c r="BN13" s="319"/>
      <c r="BO13" s="319"/>
      <c r="BP13" s="319"/>
      <c r="BQ13" s="319"/>
      <c r="BR13" s="319"/>
      <c r="BS13" s="319"/>
      <c r="BT13" s="319"/>
      <c r="BU13" s="319"/>
      <c r="BV13" s="319"/>
      <c r="BW13" s="319"/>
      <c r="BX13" s="319"/>
      <c r="BY13" s="319"/>
      <c r="BZ13" s="319"/>
      <c r="CA13" s="319"/>
      <c r="CB13" s="319"/>
      <c r="CC13" s="319"/>
      <c r="CD13" s="319"/>
      <c r="CE13" s="319"/>
      <c r="CF13" s="319"/>
      <c r="CG13" s="319"/>
      <c r="CH13" s="319"/>
      <c r="CI13" s="319"/>
      <c r="CJ13" s="319"/>
      <c r="CK13" s="319"/>
      <c r="CL13" s="319"/>
      <c r="CM13" s="319"/>
      <c r="CN13" s="319"/>
      <c r="CO13" s="319"/>
      <c r="CP13" s="319"/>
      <c r="CQ13" s="319"/>
      <c r="CR13" s="319"/>
      <c r="CS13" s="319"/>
      <c r="CT13" s="319"/>
      <c r="CU13" s="319"/>
      <c r="CV13" s="319"/>
      <c r="CW13" s="319"/>
      <c r="CX13" s="319"/>
      <c r="CY13" s="319"/>
      <c r="CZ13" s="319"/>
      <c r="DA13" s="319"/>
      <c r="DB13" s="319"/>
      <c r="DC13" s="319"/>
      <c r="DD13" s="319"/>
      <c r="DE13" s="319"/>
      <c r="DF13" s="319"/>
      <c r="DG13" s="319"/>
      <c r="DH13" s="319"/>
      <c r="DI13" s="319"/>
      <c r="DJ13" s="319"/>
      <c r="DK13" s="319"/>
      <c r="DL13" s="319"/>
      <c r="DM13" s="319"/>
      <c r="DN13" s="319"/>
      <c r="DO13" s="319"/>
      <c r="DP13" s="319"/>
      <c r="DQ13" s="319"/>
      <c r="DR13" s="319"/>
      <c r="DS13" s="319"/>
      <c r="DT13" s="319"/>
      <c r="DU13" s="319"/>
      <c r="DV13" s="319"/>
      <c r="DW13" s="319"/>
      <c r="DX13" s="319"/>
      <c r="DY13" s="319"/>
      <c r="DZ13" s="319"/>
      <c r="EA13" s="319"/>
      <c r="EB13" s="319"/>
      <c r="EC13" s="319"/>
      <c r="ED13" s="319"/>
      <c r="EE13" s="319"/>
      <c r="EF13" s="319"/>
      <c r="EG13" s="319"/>
      <c r="EH13" s="319"/>
      <c r="EI13" s="319"/>
      <c r="EJ13" s="319"/>
      <c r="EK13" s="319"/>
      <c r="EL13" s="319"/>
      <c r="EM13" s="319"/>
      <c r="EN13" s="319"/>
      <c r="EO13" s="319"/>
      <c r="EP13" s="319"/>
      <c r="EQ13" s="319"/>
      <c r="ER13" s="319"/>
      <c r="ES13" s="319"/>
      <c r="ET13" s="319"/>
      <c r="EU13" s="319"/>
      <c r="EV13" s="319"/>
      <c r="EW13" s="319"/>
      <c r="EX13" s="319"/>
      <c r="EY13" s="319"/>
      <c r="EZ13" s="319"/>
      <c r="FA13" s="319"/>
      <c r="FB13" s="319"/>
      <c r="FC13" s="319"/>
      <c r="FD13" s="319"/>
      <c r="FE13" s="319"/>
      <c r="FF13" s="319"/>
      <c r="FG13" s="319"/>
      <c r="FH13" s="319"/>
      <c r="FI13" s="319"/>
      <c r="FJ13" s="319"/>
      <c r="FK13" s="319"/>
      <c r="FL13" s="319"/>
      <c r="FM13" s="319"/>
      <c r="FN13" s="319"/>
      <c r="FO13" s="319"/>
      <c r="FP13" s="319"/>
      <c r="FQ13" s="319"/>
      <c r="FR13" s="319"/>
      <c r="FS13" s="319"/>
      <c r="FT13" s="319"/>
      <c r="FU13" s="319"/>
      <c r="FV13" s="319"/>
      <c r="FW13" s="319"/>
      <c r="FX13" s="319"/>
      <c r="FY13" s="319"/>
      <c r="FZ13" s="319"/>
      <c r="GA13" s="319"/>
      <c r="GB13" s="319"/>
      <c r="GC13" s="319"/>
      <c r="GD13" s="319"/>
      <c r="GE13" s="319"/>
      <c r="GF13" s="319"/>
      <c r="GG13" s="319"/>
      <c r="GH13" s="319"/>
      <c r="GI13" s="319"/>
      <c r="GJ13" s="319"/>
      <c r="GK13" s="319"/>
      <c r="GL13" s="319"/>
      <c r="GM13" s="319"/>
      <c r="GN13" s="319"/>
      <c r="GO13" s="319"/>
      <c r="GP13" s="319"/>
      <c r="GQ13" s="319"/>
      <c r="GR13" s="319"/>
      <c r="GS13" s="319"/>
      <c r="GT13" s="319"/>
      <c r="GU13" s="319"/>
      <c r="GV13" s="319"/>
      <c r="GW13" s="319"/>
      <c r="GX13" s="319"/>
      <c r="GY13" s="319"/>
      <c r="GZ13" s="319"/>
      <c r="HA13" s="319"/>
      <c r="HB13" s="319"/>
      <c r="HC13" s="319"/>
      <c r="HD13" s="319"/>
      <c r="HE13" s="319"/>
      <c r="HF13" s="319"/>
      <c r="HG13" s="319"/>
      <c r="HH13" s="319"/>
      <c r="HI13" s="319"/>
      <c r="HJ13" s="319"/>
      <c r="HK13" s="319"/>
      <c r="HL13" s="319"/>
      <c r="HM13" s="319"/>
      <c r="HN13" s="319"/>
      <c r="HO13" s="319"/>
      <c r="HP13" s="319"/>
      <c r="HQ13" s="319"/>
      <c r="HR13" s="319"/>
      <c r="HS13" s="319"/>
      <c r="HT13" s="319"/>
      <c r="HU13" s="319"/>
      <c r="HV13" s="319"/>
      <c r="HW13" s="319"/>
      <c r="HX13" s="319"/>
      <c r="HY13" s="319"/>
      <c r="HZ13" s="319"/>
      <c r="IA13" s="319"/>
      <c r="IB13" s="319"/>
      <c r="IC13" s="319"/>
      <c r="ID13" s="319"/>
      <c r="IE13" s="319"/>
      <c r="IF13" s="319"/>
      <c r="IG13" s="319"/>
      <c r="IH13" s="319"/>
      <c r="II13" s="319"/>
      <c r="IJ13" s="319"/>
      <c r="IK13" s="319"/>
      <c r="IL13" s="319"/>
      <c r="IM13" s="319"/>
      <c r="IN13" s="319"/>
      <c r="IO13" s="319"/>
      <c r="IP13" s="319"/>
      <c r="IQ13" s="319"/>
      <c r="IR13" s="319"/>
      <c r="IS13" s="319"/>
      <c r="IT13" s="319"/>
      <c r="IU13" s="319"/>
    </row>
    <row r="14" spans="1:255" s="320" customFormat="1" ht="30" customHeight="1" thickTop="1" thickBot="1" x14ac:dyDescent="0.2">
      <c r="A14" s="321" t="s">
        <v>20</v>
      </c>
      <c r="B14" s="321" t="s">
        <v>21</v>
      </c>
      <c r="C14" s="321" t="s">
        <v>22</v>
      </c>
      <c r="D14" s="321" t="s">
        <v>23</v>
      </c>
      <c r="E14" s="321" t="s">
        <v>24</v>
      </c>
      <c r="F14" s="321" t="s">
        <v>25</v>
      </c>
      <c r="G14" s="322" t="s">
        <v>26</v>
      </c>
      <c r="H14" s="323" t="s">
        <v>27</v>
      </c>
      <c r="I14" s="324" t="s">
        <v>28</v>
      </c>
      <c r="J14" s="546"/>
      <c r="K14" s="548"/>
      <c r="L14" s="325" t="s">
        <v>29</v>
      </c>
      <c r="M14" s="325" t="s">
        <v>30</v>
      </c>
      <c r="N14" s="551"/>
      <c r="O14" s="553"/>
      <c r="P14" s="553"/>
      <c r="Q14" s="553"/>
      <c r="R14" s="553"/>
      <c r="S14" s="553"/>
      <c r="T14" s="553"/>
      <c r="U14" s="551"/>
      <c r="V14" s="551"/>
      <c r="W14" s="537"/>
      <c r="X14" s="557"/>
      <c r="Y14" s="319"/>
      <c r="Z14" s="319"/>
      <c r="AA14" s="319"/>
      <c r="AB14" s="319"/>
      <c r="AC14" s="319"/>
      <c r="AD14" s="319"/>
      <c r="AE14" s="319"/>
      <c r="AF14" s="319"/>
      <c r="AG14" s="319"/>
      <c r="AH14" s="319"/>
      <c r="AI14" s="319"/>
      <c r="AJ14" s="319"/>
      <c r="AK14" s="319"/>
      <c r="AL14" s="319"/>
      <c r="AM14" s="319"/>
      <c r="AN14" s="319"/>
      <c r="AO14" s="319"/>
      <c r="AP14" s="319"/>
      <c r="AQ14" s="319"/>
      <c r="AR14" s="319"/>
      <c r="AS14" s="319"/>
      <c r="AT14" s="319"/>
      <c r="AU14" s="319"/>
      <c r="AV14" s="319"/>
      <c r="AW14" s="319"/>
      <c r="AX14" s="319"/>
      <c r="AY14" s="319"/>
      <c r="AZ14" s="319"/>
      <c r="BA14" s="319"/>
      <c r="BB14" s="319"/>
      <c r="BC14" s="319"/>
      <c r="BD14" s="319"/>
      <c r="BE14" s="319"/>
      <c r="BF14" s="319"/>
      <c r="BG14" s="319"/>
      <c r="BH14" s="319"/>
      <c r="BI14" s="319"/>
      <c r="BJ14" s="319"/>
      <c r="BK14" s="319"/>
      <c r="BL14" s="319"/>
      <c r="BM14" s="319"/>
      <c r="BN14" s="319"/>
      <c r="BO14" s="319"/>
      <c r="BP14" s="319"/>
      <c r="BQ14" s="319"/>
      <c r="BR14" s="319"/>
      <c r="BS14" s="319"/>
      <c r="BT14" s="319"/>
      <c r="BU14" s="319"/>
      <c r="BV14" s="319"/>
      <c r="BW14" s="319"/>
      <c r="BX14" s="319"/>
      <c r="BY14" s="319"/>
      <c r="BZ14" s="319"/>
      <c r="CA14" s="319"/>
      <c r="CB14" s="319"/>
      <c r="CC14" s="319"/>
      <c r="CD14" s="319"/>
      <c r="CE14" s="319"/>
      <c r="CF14" s="319"/>
      <c r="CG14" s="319"/>
      <c r="CH14" s="319"/>
      <c r="CI14" s="319"/>
      <c r="CJ14" s="319"/>
      <c r="CK14" s="319"/>
      <c r="CL14" s="319"/>
      <c r="CM14" s="319"/>
      <c r="CN14" s="319"/>
      <c r="CO14" s="319"/>
      <c r="CP14" s="319"/>
      <c r="CQ14" s="319"/>
      <c r="CR14" s="319"/>
      <c r="CS14" s="319"/>
      <c r="CT14" s="319"/>
      <c r="CU14" s="319"/>
      <c r="CV14" s="319"/>
      <c r="CW14" s="319"/>
      <c r="CX14" s="319"/>
      <c r="CY14" s="319"/>
      <c r="CZ14" s="319"/>
      <c r="DA14" s="319"/>
      <c r="DB14" s="319"/>
      <c r="DC14" s="319"/>
      <c r="DD14" s="319"/>
      <c r="DE14" s="319"/>
      <c r="DF14" s="319"/>
      <c r="DG14" s="319"/>
      <c r="DH14" s="319"/>
      <c r="DI14" s="319"/>
      <c r="DJ14" s="319"/>
      <c r="DK14" s="319"/>
      <c r="DL14" s="319"/>
      <c r="DM14" s="319"/>
      <c r="DN14" s="319"/>
      <c r="DO14" s="319"/>
      <c r="DP14" s="319"/>
      <c r="DQ14" s="319"/>
      <c r="DR14" s="319"/>
      <c r="DS14" s="319"/>
      <c r="DT14" s="319"/>
      <c r="DU14" s="319"/>
      <c r="DV14" s="319"/>
      <c r="DW14" s="319"/>
      <c r="DX14" s="319"/>
      <c r="DY14" s="319"/>
      <c r="DZ14" s="319"/>
      <c r="EA14" s="319"/>
      <c r="EB14" s="319"/>
      <c r="EC14" s="319"/>
      <c r="ED14" s="319"/>
      <c r="EE14" s="319"/>
      <c r="EF14" s="319"/>
      <c r="EG14" s="319"/>
      <c r="EH14" s="319"/>
      <c r="EI14" s="319"/>
      <c r="EJ14" s="319"/>
      <c r="EK14" s="319"/>
      <c r="EL14" s="319"/>
      <c r="EM14" s="319"/>
      <c r="EN14" s="319"/>
      <c r="EO14" s="319"/>
      <c r="EP14" s="319"/>
      <c r="EQ14" s="319"/>
      <c r="ER14" s="319"/>
      <c r="ES14" s="319"/>
      <c r="ET14" s="319"/>
      <c r="EU14" s="319"/>
      <c r="EV14" s="319"/>
      <c r="EW14" s="319"/>
      <c r="EX14" s="319"/>
      <c r="EY14" s="319"/>
      <c r="EZ14" s="319"/>
      <c r="FA14" s="319"/>
      <c r="FB14" s="319"/>
      <c r="FC14" s="319"/>
      <c r="FD14" s="319"/>
      <c r="FE14" s="319"/>
      <c r="FF14" s="319"/>
      <c r="FG14" s="319"/>
      <c r="FH14" s="319"/>
      <c r="FI14" s="319"/>
      <c r="FJ14" s="319"/>
      <c r="FK14" s="319"/>
      <c r="FL14" s="319"/>
      <c r="FM14" s="319"/>
      <c r="FN14" s="319"/>
      <c r="FO14" s="319"/>
      <c r="FP14" s="319"/>
      <c r="FQ14" s="319"/>
      <c r="FR14" s="319"/>
      <c r="FS14" s="319"/>
      <c r="FT14" s="319"/>
      <c r="FU14" s="319"/>
      <c r="FV14" s="319"/>
      <c r="FW14" s="319"/>
      <c r="FX14" s="319"/>
      <c r="FY14" s="319"/>
      <c r="FZ14" s="319"/>
      <c r="GA14" s="319"/>
      <c r="GB14" s="319"/>
      <c r="GC14" s="319"/>
      <c r="GD14" s="319"/>
      <c r="GE14" s="319"/>
      <c r="GF14" s="319"/>
      <c r="GG14" s="319"/>
      <c r="GH14" s="319"/>
      <c r="GI14" s="319"/>
      <c r="GJ14" s="319"/>
      <c r="GK14" s="319"/>
      <c r="GL14" s="319"/>
      <c r="GM14" s="319"/>
      <c r="GN14" s="319"/>
      <c r="GO14" s="319"/>
      <c r="GP14" s="319"/>
      <c r="GQ14" s="319"/>
      <c r="GR14" s="319"/>
      <c r="GS14" s="319"/>
      <c r="GT14" s="319"/>
      <c r="GU14" s="319"/>
      <c r="GV14" s="319"/>
      <c r="GW14" s="319"/>
      <c r="GX14" s="319"/>
      <c r="GY14" s="319"/>
      <c r="GZ14" s="319"/>
      <c r="HA14" s="319"/>
      <c r="HB14" s="319"/>
      <c r="HC14" s="319"/>
      <c r="HD14" s="319"/>
      <c r="HE14" s="319"/>
      <c r="HF14" s="319"/>
      <c r="HG14" s="319"/>
      <c r="HH14" s="319"/>
      <c r="HI14" s="319"/>
      <c r="HJ14" s="319"/>
      <c r="HK14" s="319"/>
      <c r="HL14" s="319"/>
      <c r="HM14" s="319"/>
      <c r="HN14" s="319"/>
      <c r="HO14" s="319"/>
      <c r="HP14" s="319"/>
      <c r="HQ14" s="319"/>
      <c r="HR14" s="319"/>
      <c r="HS14" s="319"/>
      <c r="HT14" s="319"/>
      <c r="HU14" s="319"/>
      <c r="HV14" s="319"/>
      <c r="HW14" s="319"/>
      <c r="HX14" s="319"/>
      <c r="HY14" s="319"/>
      <c r="HZ14" s="319"/>
      <c r="IA14" s="319"/>
      <c r="IB14" s="319"/>
      <c r="IC14" s="319"/>
      <c r="ID14" s="319"/>
      <c r="IE14" s="319"/>
      <c r="IF14" s="319"/>
      <c r="IG14" s="319"/>
      <c r="IH14" s="319"/>
      <c r="II14" s="319"/>
      <c r="IJ14" s="319"/>
      <c r="IK14" s="319"/>
      <c r="IL14" s="319"/>
      <c r="IM14" s="319"/>
      <c r="IN14" s="319"/>
      <c r="IO14" s="319"/>
      <c r="IP14" s="319"/>
      <c r="IQ14" s="319"/>
      <c r="IR14" s="319"/>
      <c r="IS14" s="319"/>
      <c r="IT14" s="319"/>
      <c r="IU14" s="319"/>
    </row>
    <row r="15" spans="1:255" s="333" customFormat="1" ht="25.25" customHeight="1" thickTop="1" thickBot="1" x14ac:dyDescent="0.2">
      <c r="A15" s="326" t="s">
        <v>31</v>
      </c>
      <c r="B15" s="327"/>
      <c r="C15" s="327"/>
      <c r="D15" s="327"/>
      <c r="E15" s="327"/>
      <c r="F15" s="327"/>
      <c r="G15" s="327"/>
      <c r="H15" s="328"/>
      <c r="I15" s="329"/>
      <c r="J15" s="330" t="s">
        <v>32</v>
      </c>
      <c r="K15" s="331">
        <f t="shared" ref="K15:V15" si="0">K16+K75</f>
        <v>496087196266</v>
      </c>
      <c r="L15" s="331">
        <f t="shared" si="0"/>
        <v>1198855467</v>
      </c>
      <c r="M15" s="331">
        <f t="shared" si="0"/>
        <v>1198855467</v>
      </c>
      <c r="N15" s="331">
        <f t="shared" si="0"/>
        <v>0</v>
      </c>
      <c r="O15" s="331">
        <f t="shared" si="0"/>
        <v>0</v>
      </c>
      <c r="P15" s="331">
        <f t="shared" si="0"/>
        <v>496087196266</v>
      </c>
      <c r="Q15" s="331">
        <f t="shared" si="0"/>
        <v>4356738764</v>
      </c>
      <c r="R15" s="331">
        <f t="shared" si="0"/>
        <v>485352776058.30005</v>
      </c>
      <c r="S15" s="331">
        <f t="shared" si="0"/>
        <v>412071371427.98999</v>
      </c>
      <c r="T15" s="331">
        <f t="shared" si="0"/>
        <v>268790580122.80997</v>
      </c>
      <c r="U15" s="331">
        <f t="shared" si="0"/>
        <v>268790580122.80997</v>
      </c>
      <c r="V15" s="331">
        <f t="shared" si="0"/>
        <v>268790580122.80997</v>
      </c>
      <c r="W15" s="473">
        <f>S15/P15</f>
        <v>0.83064302914812371</v>
      </c>
      <c r="X15" s="247">
        <f t="shared" ref="X15:X43" si="1">T15/P15</f>
        <v>0.54182124059232017</v>
      </c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</row>
    <row r="16" spans="1:255" s="341" customFormat="1" ht="23.5" customHeight="1" thickTop="1" thickBot="1" x14ac:dyDescent="0.2">
      <c r="A16" s="334" t="s">
        <v>33</v>
      </c>
      <c r="B16" s="335"/>
      <c r="C16" s="335"/>
      <c r="D16" s="335"/>
      <c r="E16" s="335"/>
      <c r="F16" s="335"/>
      <c r="G16" s="335"/>
      <c r="H16" s="336"/>
      <c r="I16" s="337"/>
      <c r="J16" s="338" t="s">
        <v>34</v>
      </c>
      <c r="K16" s="339">
        <f t="shared" ref="K16:P16" si="2">K17+K38+K53+K66</f>
        <v>54194708762</v>
      </c>
      <c r="L16" s="339">
        <f t="shared" si="2"/>
        <v>1198855467</v>
      </c>
      <c r="M16" s="339">
        <f t="shared" si="2"/>
        <v>1198855467</v>
      </c>
      <c r="N16" s="339">
        <f t="shared" si="2"/>
        <v>0</v>
      </c>
      <c r="O16" s="339">
        <f t="shared" si="2"/>
        <v>0</v>
      </c>
      <c r="P16" s="339">
        <f t="shared" si="2"/>
        <v>54194708762</v>
      </c>
      <c r="Q16" s="339">
        <f>Q55</f>
        <v>4356738764</v>
      </c>
      <c r="R16" s="339">
        <f>R17+R38+R53+R66</f>
        <v>48960837600.899994</v>
      </c>
      <c r="S16" s="339">
        <f>S17+S38+S53+S66</f>
        <v>25793662927.23</v>
      </c>
      <c r="T16" s="339">
        <f>T17+T38+T53+T66</f>
        <v>23072991243.810001</v>
      </c>
      <c r="U16" s="339">
        <f>U17+U38+U53+U66</f>
        <v>23072991243.810001</v>
      </c>
      <c r="V16" s="339">
        <f>V17+V38+V53+V66</f>
        <v>23072991243.810001</v>
      </c>
      <c r="W16" s="474">
        <f t="shared" ref="W16:W39" si="3">S16/P16</f>
        <v>0.47594430372353774</v>
      </c>
      <c r="X16" s="248">
        <f t="shared" si="1"/>
        <v>0.42574250827948384</v>
      </c>
      <c r="Y16" s="340"/>
      <c r="Z16" s="340"/>
      <c r="AA16" s="340"/>
      <c r="AB16" s="340"/>
      <c r="AC16" s="340"/>
      <c r="AD16" s="340"/>
      <c r="AE16" s="340"/>
      <c r="AF16" s="340"/>
      <c r="AG16" s="340"/>
      <c r="AH16" s="340"/>
      <c r="AI16" s="340"/>
      <c r="AJ16" s="340"/>
      <c r="AK16" s="340"/>
      <c r="AL16" s="340"/>
      <c r="AM16" s="340"/>
      <c r="AN16" s="340"/>
      <c r="AO16" s="340"/>
      <c r="AP16" s="340"/>
      <c r="AQ16" s="340"/>
      <c r="AR16" s="340"/>
      <c r="AS16" s="340"/>
      <c r="AT16" s="340"/>
      <c r="AU16" s="340"/>
      <c r="AV16" s="340"/>
      <c r="AW16" s="340"/>
      <c r="AX16" s="340"/>
      <c r="AY16" s="340"/>
      <c r="AZ16" s="340"/>
      <c r="BA16" s="340"/>
      <c r="BB16" s="340"/>
      <c r="BC16" s="340"/>
      <c r="BD16" s="340"/>
      <c r="BE16" s="340"/>
      <c r="BF16" s="340"/>
      <c r="BG16" s="340"/>
      <c r="BH16" s="340"/>
      <c r="BI16" s="340"/>
      <c r="BJ16" s="340"/>
      <c r="BK16" s="340"/>
      <c r="BL16" s="340"/>
      <c r="BM16" s="340"/>
      <c r="BN16" s="340"/>
      <c r="BO16" s="340"/>
      <c r="BP16" s="340"/>
      <c r="BQ16" s="340"/>
      <c r="BR16" s="340"/>
      <c r="BS16" s="340"/>
      <c r="BT16" s="340"/>
      <c r="BU16" s="340"/>
      <c r="BV16" s="340"/>
      <c r="BW16" s="340"/>
      <c r="BX16" s="340"/>
      <c r="BY16" s="340"/>
      <c r="BZ16" s="340"/>
      <c r="CA16" s="340"/>
      <c r="CB16" s="340"/>
      <c r="CC16" s="340"/>
      <c r="CD16" s="340"/>
      <c r="CE16" s="340"/>
      <c r="CF16" s="340"/>
      <c r="CG16" s="340"/>
      <c r="CH16" s="340"/>
      <c r="CI16" s="340"/>
      <c r="CJ16" s="340"/>
      <c r="CK16" s="340"/>
      <c r="CL16" s="340"/>
      <c r="CM16" s="340"/>
      <c r="CN16" s="340"/>
      <c r="CO16" s="340"/>
      <c r="CP16" s="340"/>
      <c r="CQ16" s="340"/>
      <c r="CR16" s="340"/>
      <c r="CS16" s="340"/>
      <c r="CT16" s="340"/>
      <c r="CU16" s="340"/>
      <c r="CV16" s="340"/>
      <c r="CW16" s="340"/>
      <c r="CX16" s="340"/>
      <c r="CY16" s="340"/>
      <c r="CZ16" s="340"/>
      <c r="DA16" s="340"/>
      <c r="DB16" s="340"/>
      <c r="DC16" s="340"/>
      <c r="DD16" s="340"/>
      <c r="DE16" s="340"/>
      <c r="DF16" s="340"/>
      <c r="DG16" s="340"/>
      <c r="DH16" s="340"/>
      <c r="DI16" s="340"/>
      <c r="DJ16" s="340"/>
      <c r="DK16" s="340"/>
      <c r="DL16" s="340"/>
      <c r="DM16" s="340"/>
      <c r="DN16" s="340"/>
      <c r="DO16" s="340"/>
      <c r="DP16" s="340"/>
      <c r="DQ16" s="340"/>
      <c r="DR16" s="340"/>
      <c r="DS16" s="340"/>
      <c r="DT16" s="340"/>
      <c r="DU16" s="340"/>
      <c r="DV16" s="340"/>
      <c r="DW16" s="340"/>
      <c r="DX16" s="340"/>
      <c r="DY16" s="340"/>
      <c r="DZ16" s="340"/>
      <c r="EA16" s="340"/>
      <c r="EB16" s="340"/>
      <c r="EC16" s="340"/>
      <c r="ED16" s="340"/>
      <c r="EE16" s="340"/>
      <c r="EF16" s="340"/>
      <c r="EG16" s="340"/>
      <c r="EH16" s="340"/>
      <c r="EI16" s="340"/>
      <c r="EJ16" s="340"/>
      <c r="EK16" s="340"/>
      <c r="EL16" s="340"/>
      <c r="EM16" s="340"/>
      <c r="EN16" s="340"/>
      <c r="EO16" s="340"/>
      <c r="EP16" s="340"/>
      <c r="EQ16" s="340"/>
      <c r="ER16" s="340"/>
      <c r="ES16" s="340"/>
      <c r="ET16" s="340"/>
      <c r="EU16" s="340"/>
      <c r="EV16" s="340"/>
      <c r="EW16" s="340"/>
      <c r="EX16" s="340"/>
      <c r="EY16" s="340"/>
      <c r="EZ16" s="340"/>
      <c r="FA16" s="340"/>
      <c r="FB16" s="340"/>
      <c r="FC16" s="340"/>
      <c r="FD16" s="340"/>
      <c r="FE16" s="340"/>
      <c r="FF16" s="340"/>
      <c r="FG16" s="340"/>
      <c r="FH16" s="340"/>
      <c r="FI16" s="340"/>
      <c r="FJ16" s="340"/>
      <c r="FK16" s="340"/>
      <c r="FL16" s="340"/>
      <c r="FM16" s="340"/>
      <c r="FN16" s="340"/>
      <c r="FO16" s="340"/>
      <c r="FP16" s="340"/>
      <c r="FQ16" s="340"/>
      <c r="FR16" s="340"/>
      <c r="FS16" s="340"/>
      <c r="FT16" s="340"/>
      <c r="FU16" s="340"/>
      <c r="FV16" s="340"/>
      <c r="FW16" s="340"/>
      <c r="FX16" s="340"/>
      <c r="FY16" s="340"/>
      <c r="FZ16" s="340"/>
      <c r="GA16" s="340"/>
      <c r="GB16" s="340"/>
      <c r="GC16" s="340"/>
      <c r="GD16" s="340"/>
      <c r="GE16" s="340"/>
      <c r="GF16" s="340"/>
      <c r="GG16" s="340"/>
      <c r="GH16" s="340"/>
      <c r="GI16" s="340"/>
      <c r="GJ16" s="340"/>
      <c r="GK16" s="340"/>
      <c r="GL16" s="340"/>
      <c r="GM16" s="340"/>
      <c r="GN16" s="340"/>
      <c r="GO16" s="340"/>
      <c r="GP16" s="340"/>
      <c r="GQ16" s="340"/>
      <c r="GR16" s="340"/>
      <c r="GS16" s="340"/>
      <c r="GT16" s="340"/>
      <c r="GU16" s="340"/>
      <c r="GV16" s="340"/>
      <c r="GW16" s="340"/>
      <c r="GX16" s="340"/>
      <c r="GY16" s="340"/>
      <c r="GZ16" s="340"/>
      <c r="HA16" s="340"/>
      <c r="HB16" s="340"/>
      <c r="HC16" s="340"/>
      <c r="HD16" s="340"/>
      <c r="HE16" s="340"/>
      <c r="HF16" s="340"/>
      <c r="HG16" s="340"/>
      <c r="HH16" s="340"/>
      <c r="HI16" s="340"/>
      <c r="HJ16" s="340"/>
      <c r="HK16" s="340"/>
      <c r="HL16" s="340"/>
      <c r="HM16" s="340"/>
      <c r="HN16" s="340"/>
      <c r="HO16" s="340"/>
      <c r="HP16" s="340"/>
      <c r="HQ16" s="340"/>
      <c r="HR16" s="340"/>
      <c r="HS16" s="340"/>
      <c r="HT16" s="340"/>
      <c r="HU16" s="340"/>
      <c r="HV16" s="340"/>
      <c r="HW16" s="340"/>
      <c r="HX16" s="340"/>
      <c r="HY16" s="340"/>
      <c r="HZ16" s="340"/>
      <c r="IA16" s="340"/>
      <c r="IB16" s="340"/>
      <c r="IC16" s="340"/>
      <c r="ID16" s="340"/>
      <c r="IE16" s="340"/>
      <c r="IF16" s="340"/>
      <c r="IG16" s="340"/>
      <c r="IH16" s="340"/>
      <c r="II16" s="340"/>
      <c r="IJ16" s="340"/>
      <c r="IK16" s="340"/>
      <c r="IL16" s="340"/>
      <c r="IM16" s="340"/>
      <c r="IN16" s="340"/>
      <c r="IO16" s="340"/>
      <c r="IP16" s="340"/>
      <c r="IQ16" s="340"/>
      <c r="IR16" s="340"/>
      <c r="IS16" s="340"/>
      <c r="IT16" s="340"/>
      <c r="IU16" s="340"/>
    </row>
    <row r="17" spans="1:25" s="340" customFormat="1" ht="22.25" customHeight="1" thickTop="1" x14ac:dyDescent="0.15">
      <c r="A17" s="342" t="s">
        <v>33</v>
      </c>
      <c r="B17" s="343" t="s">
        <v>35</v>
      </c>
      <c r="C17" s="343"/>
      <c r="D17" s="343"/>
      <c r="E17" s="343"/>
      <c r="F17" s="343"/>
      <c r="G17" s="343"/>
      <c r="H17" s="344"/>
      <c r="I17" s="345"/>
      <c r="J17" s="346" t="s">
        <v>36</v>
      </c>
      <c r="K17" s="347">
        <f t="shared" ref="K17:V17" si="4">SUM(K18)</f>
        <v>28744574000</v>
      </c>
      <c r="L17" s="348">
        <f t="shared" si="4"/>
        <v>0</v>
      </c>
      <c r="M17" s="348">
        <f t="shared" si="4"/>
        <v>0</v>
      </c>
      <c r="N17" s="349">
        <f t="shared" si="4"/>
        <v>0</v>
      </c>
      <c r="O17" s="348">
        <v>0</v>
      </c>
      <c r="P17" s="368">
        <f>K17-L17+M17-N17+O17</f>
        <v>28744574000</v>
      </c>
      <c r="Q17" s="348">
        <f t="shared" si="4"/>
        <v>0</v>
      </c>
      <c r="R17" s="348">
        <f t="shared" si="4"/>
        <v>28744574000</v>
      </c>
      <c r="S17" s="348">
        <f t="shared" si="4"/>
        <v>14007052385</v>
      </c>
      <c r="T17" s="348">
        <f t="shared" si="4"/>
        <v>14006878056</v>
      </c>
      <c r="U17" s="349">
        <f t="shared" si="4"/>
        <v>14006878056</v>
      </c>
      <c r="V17" s="349">
        <f t="shared" si="4"/>
        <v>14006878056</v>
      </c>
      <c r="W17" s="475">
        <f t="shared" si="3"/>
        <v>0.48729378925566963</v>
      </c>
      <c r="X17" s="249">
        <f t="shared" si="1"/>
        <v>0.48728772449367314</v>
      </c>
      <c r="Y17" s="496"/>
    </row>
    <row r="18" spans="1:25" s="340" customFormat="1" ht="23" customHeight="1" x14ac:dyDescent="0.15">
      <c r="A18" s="350" t="s">
        <v>33</v>
      </c>
      <c r="B18" s="351" t="s">
        <v>35</v>
      </c>
      <c r="C18" s="351" t="s">
        <v>35</v>
      </c>
      <c r="D18" s="351"/>
      <c r="E18" s="352"/>
      <c r="F18" s="352"/>
      <c r="G18" s="353"/>
      <c r="H18" s="354"/>
      <c r="I18" s="355"/>
      <c r="J18" s="360" t="s">
        <v>37</v>
      </c>
      <c r="K18" s="357">
        <f>K19+K21+K31</f>
        <v>28744574000</v>
      </c>
      <c r="L18" s="358">
        <v>0</v>
      </c>
      <c r="M18" s="358">
        <v>0</v>
      </c>
      <c r="N18" s="359">
        <f>N19+N21+N31</f>
        <v>0</v>
      </c>
      <c r="O18" s="358">
        <v>0</v>
      </c>
      <c r="P18" s="358">
        <f>P19+P21+P31</f>
        <v>28744574000</v>
      </c>
      <c r="Q18" s="358">
        <f t="shared" ref="Q18:V18" si="5">Q19+Q21+Q31</f>
        <v>0</v>
      </c>
      <c r="R18" s="358">
        <f t="shared" si="5"/>
        <v>28744574000</v>
      </c>
      <c r="S18" s="358">
        <f t="shared" si="5"/>
        <v>14007052385</v>
      </c>
      <c r="T18" s="358">
        <f t="shared" si="5"/>
        <v>14006878056</v>
      </c>
      <c r="U18" s="359">
        <f t="shared" si="5"/>
        <v>14006878056</v>
      </c>
      <c r="V18" s="359">
        <f t="shared" si="5"/>
        <v>14006878056</v>
      </c>
      <c r="W18" s="476">
        <f t="shared" si="3"/>
        <v>0.48729378925566963</v>
      </c>
      <c r="X18" s="250">
        <f t="shared" si="1"/>
        <v>0.48728772449367314</v>
      </c>
    </row>
    <row r="19" spans="1:25" s="340" customFormat="1" x14ac:dyDescent="0.15">
      <c r="A19" s="350" t="s">
        <v>33</v>
      </c>
      <c r="B19" s="351" t="s">
        <v>35</v>
      </c>
      <c r="C19" s="351" t="s">
        <v>35</v>
      </c>
      <c r="D19" s="351" t="s">
        <v>35</v>
      </c>
      <c r="E19" s="352"/>
      <c r="F19" s="352"/>
      <c r="G19" s="353"/>
      <c r="H19" s="354"/>
      <c r="I19" s="355"/>
      <c r="J19" s="360" t="s">
        <v>38</v>
      </c>
      <c r="K19" s="357">
        <f>K20</f>
        <v>19941632825</v>
      </c>
      <c r="L19" s="358">
        <v>0</v>
      </c>
      <c r="M19" s="358">
        <f>M20</f>
        <v>0</v>
      </c>
      <c r="N19" s="359">
        <f>N20</f>
        <v>0</v>
      </c>
      <c r="O19" s="358">
        <f>+O20</f>
        <v>0</v>
      </c>
      <c r="P19" s="358">
        <f>K19-L19+M19-N19+O19</f>
        <v>19941632825</v>
      </c>
      <c r="Q19" s="358">
        <f t="shared" ref="Q19:V19" si="6">Q20</f>
        <v>0</v>
      </c>
      <c r="R19" s="358">
        <f t="shared" si="6"/>
        <v>19941632825</v>
      </c>
      <c r="S19" s="358">
        <f t="shared" si="6"/>
        <v>9154501724</v>
      </c>
      <c r="T19" s="358">
        <f t="shared" si="6"/>
        <v>9154327395</v>
      </c>
      <c r="U19" s="359">
        <f t="shared" si="6"/>
        <v>9154327395</v>
      </c>
      <c r="V19" s="359">
        <f t="shared" si="6"/>
        <v>9154327395</v>
      </c>
      <c r="W19" s="477">
        <f t="shared" si="3"/>
        <v>0.45906480198168026</v>
      </c>
      <c r="X19" s="251">
        <f t="shared" si="1"/>
        <v>0.45905606001949845</v>
      </c>
    </row>
    <row r="20" spans="1:25" s="508" customFormat="1" x14ac:dyDescent="0.15">
      <c r="A20" s="497" t="s">
        <v>33</v>
      </c>
      <c r="B20" s="498" t="s">
        <v>35</v>
      </c>
      <c r="C20" s="498" t="s">
        <v>35</v>
      </c>
      <c r="D20" s="498" t="s">
        <v>35</v>
      </c>
      <c r="E20" s="499" t="s">
        <v>39</v>
      </c>
      <c r="F20" s="499"/>
      <c r="G20" s="500">
        <v>10</v>
      </c>
      <c r="H20" s="501" t="s">
        <v>40</v>
      </c>
      <c r="I20" s="502" t="s">
        <v>41</v>
      </c>
      <c r="J20" s="503" t="s">
        <v>42</v>
      </c>
      <c r="K20" s="504">
        <v>19941632825</v>
      </c>
      <c r="L20" s="505">
        <v>0</v>
      </c>
      <c r="M20" s="505">
        <v>0</v>
      </c>
      <c r="N20" s="506">
        <v>0</v>
      </c>
      <c r="O20" s="505">
        <v>0</v>
      </c>
      <c r="P20" s="518">
        <f>K20-L20+M20-N20+O20</f>
        <v>19941632825</v>
      </c>
      <c r="Q20" s="505"/>
      <c r="R20" s="505">
        <v>19941632825</v>
      </c>
      <c r="S20" s="505">
        <v>9154501724</v>
      </c>
      <c r="T20" s="505">
        <v>9154327395</v>
      </c>
      <c r="U20" s="506">
        <v>9154327395</v>
      </c>
      <c r="V20" s="506">
        <v>9154327395</v>
      </c>
      <c r="W20" s="478">
        <f>S20/P20</f>
        <v>0.45906480198168026</v>
      </c>
      <c r="X20" s="252">
        <f t="shared" si="1"/>
        <v>0.45905606001949845</v>
      </c>
      <c r="Y20" s="507"/>
    </row>
    <row r="21" spans="1:25" s="340" customFormat="1" ht="19.25" customHeight="1" x14ac:dyDescent="0.15">
      <c r="A21" s="350" t="s">
        <v>33</v>
      </c>
      <c r="B21" s="351" t="s">
        <v>35</v>
      </c>
      <c r="C21" s="351" t="s">
        <v>35</v>
      </c>
      <c r="D21" s="351" t="s">
        <v>43</v>
      </c>
      <c r="E21" s="352"/>
      <c r="F21" s="352"/>
      <c r="G21" s="353"/>
      <c r="H21" s="354"/>
      <c r="I21" s="355"/>
      <c r="J21" s="360" t="s">
        <v>44</v>
      </c>
      <c r="K21" s="357">
        <f t="shared" ref="K21:V21" si="7">SUM(K22:K30)</f>
        <v>6407003462</v>
      </c>
      <c r="L21" s="358">
        <f t="shared" si="7"/>
        <v>0</v>
      </c>
      <c r="M21" s="358">
        <f t="shared" si="7"/>
        <v>0</v>
      </c>
      <c r="N21" s="359">
        <f t="shared" si="7"/>
        <v>0</v>
      </c>
      <c r="O21" s="358">
        <f>SUM(O22:O30)</f>
        <v>0</v>
      </c>
      <c r="P21" s="358">
        <f>K21-L21+M21-N21+O21</f>
        <v>6407003462</v>
      </c>
      <c r="Q21" s="358">
        <f t="shared" si="7"/>
        <v>0</v>
      </c>
      <c r="R21" s="358">
        <f t="shared" si="7"/>
        <v>6407003462</v>
      </c>
      <c r="S21" s="358">
        <f t="shared" si="7"/>
        <v>3437234765</v>
      </c>
      <c r="T21" s="358">
        <f t="shared" si="7"/>
        <v>3437234765</v>
      </c>
      <c r="U21" s="359">
        <f t="shared" si="7"/>
        <v>3437234765</v>
      </c>
      <c r="V21" s="359">
        <f t="shared" si="7"/>
        <v>3437234765</v>
      </c>
      <c r="W21" s="477">
        <f t="shared" si="3"/>
        <v>0.53648086588157362</v>
      </c>
      <c r="X21" s="251">
        <f t="shared" si="1"/>
        <v>0.53648086588157362</v>
      </c>
      <c r="Y21" s="507"/>
    </row>
    <row r="22" spans="1:25" s="508" customFormat="1" ht="22" x14ac:dyDescent="0.15">
      <c r="A22" s="497" t="s">
        <v>33</v>
      </c>
      <c r="B22" s="498" t="s">
        <v>35</v>
      </c>
      <c r="C22" s="498" t="s">
        <v>35</v>
      </c>
      <c r="D22" s="498" t="s">
        <v>43</v>
      </c>
      <c r="E22" s="499" t="s">
        <v>39</v>
      </c>
      <c r="F22" s="499"/>
      <c r="G22" s="500">
        <v>10</v>
      </c>
      <c r="H22" s="501" t="s">
        <v>40</v>
      </c>
      <c r="I22" s="502" t="s">
        <v>41</v>
      </c>
      <c r="J22" s="503" t="s">
        <v>45</v>
      </c>
      <c r="K22" s="504">
        <v>1872943571</v>
      </c>
      <c r="L22" s="505">
        <v>0</v>
      </c>
      <c r="M22" s="505">
        <v>0</v>
      </c>
      <c r="N22" s="506">
        <v>0</v>
      </c>
      <c r="O22" s="505">
        <v>0</v>
      </c>
      <c r="P22" s="518">
        <v>1872943571</v>
      </c>
      <c r="Q22" s="505">
        <v>0</v>
      </c>
      <c r="R22" s="505">
        <v>1872943571</v>
      </c>
      <c r="S22" s="505">
        <v>1032386500</v>
      </c>
      <c r="T22" s="505">
        <v>1032386500</v>
      </c>
      <c r="U22" s="506">
        <v>1032386500</v>
      </c>
      <c r="V22" s="506">
        <v>1032386500</v>
      </c>
      <c r="W22" s="478">
        <f>S22/P22</f>
        <v>0.55121068033501364</v>
      </c>
      <c r="X22" s="252">
        <f t="shared" si="1"/>
        <v>0.55121068033501364</v>
      </c>
      <c r="Y22" s="507"/>
    </row>
    <row r="23" spans="1:25" s="508" customFormat="1" ht="33" x14ac:dyDescent="0.15">
      <c r="A23" s="497" t="s">
        <v>33</v>
      </c>
      <c r="B23" s="498" t="s">
        <v>35</v>
      </c>
      <c r="C23" s="498" t="s">
        <v>35</v>
      </c>
      <c r="D23" s="498" t="s">
        <v>43</v>
      </c>
      <c r="E23" s="499" t="s">
        <v>46</v>
      </c>
      <c r="F23" s="499"/>
      <c r="G23" s="500">
        <v>10</v>
      </c>
      <c r="H23" s="501" t="s">
        <v>40</v>
      </c>
      <c r="I23" s="502" t="s">
        <v>41</v>
      </c>
      <c r="J23" s="503" t="s">
        <v>47</v>
      </c>
      <c r="K23" s="504">
        <v>1328590514</v>
      </c>
      <c r="L23" s="505">
        <v>0</v>
      </c>
      <c r="M23" s="505">
        <v>0</v>
      </c>
      <c r="N23" s="506">
        <v>0</v>
      </c>
      <c r="O23" s="505">
        <v>0</v>
      </c>
      <c r="P23" s="518">
        <v>1328590514</v>
      </c>
      <c r="Q23" s="505">
        <v>0</v>
      </c>
      <c r="R23" s="505">
        <v>1328590514</v>
      </c>
      <c r="S23" s="505">
        <v>738520400</v>
      </c>
      <c r="T23" s="505">
        <v>738520400</v>
      </c>
      <c r="U23" s="506">
        <v>738520400</v>
      </c>
      <c r="V23" s="506">
        <v>738520400</v>
      </c>
      <c r="W23" s="478">
        <f t="shared" si="3"/>
        <v>0.55586758464542219</v>
      </c>
      <c r="X23" s="252">
        <f t="shared" si="1"/>
        <v>0.55586758464542219</v>
      </c>
      <c r="Y23" s="507"/>
    </row>
    <row r="24" spans="1:25" s="508" customFormat="1" x14ac:dyDescent="0.15">
      <c r="A24" s="497" t="s">
        <v>33</v>
      </c>
      <c r="B24" s="498" t="s">
        <v>35</v>
      </c>
      <c r="C24" s="498" t="s">
        <v>35</v>
      </c>
      <c r="D24" s="498" t="s">
        <v>43</v>
      </c>
      <c r="E24" s="499" t="s">
        <v>48</v>
      </c>
      <c r="F24" s="499"/>
      <c r="G24" s="500">
        <v>10</v>
      </c>
      <c r="H24" s="501" t="s">
        <v>40</v>
      </c>
      <c r="I24" s="502" t="s">
        <v>41</v>
      </c>
      <c r="J24" s="503" t="s">
        <v>49</v>
      </c>
      <c r="K24" s="504">
        <v>1493063827</v>
      </c>
      <c r="L24" s="505">
        <v>0</v>
      </c>
      <c r="M24" s="505">
        <v>0</v>
      </c>
      <c r="N24" s="506">
        <v>0</v>
      </c>
      <c r="O24" s="505">
        <v>0</v>
      </c>
      <c r="P24" s="518">
        <v>1493063827</v>
      </c>
      <c r="Q24" s="505">
        <v>0</v>
      </c>
      <c r="R24" s="505">
        <v>1493063827</v>
      </c>
      <c r="S24" s="505">
        <v>741352965</v>
      </c>
      <c r="T24" s="505">
        <v>741352965</v>
      </c>
      <c r="U24" s="506">
        <v>741352965</v>
      </c>
      <c r="V24" s="506">
        <v>741352965</v>
      </c>
      <c r="W24" s="478">
        <f t="shared" si="3"/>
        <v>0.49653132812787648</v>
      </c>
      <c r="X24" s="252">
        <f t="shared" si="1"/>
        <v>0.49653132812787648</v>
      </c>
      <c r="Y24" s="507"/>
    </row>
    <row r="25" spans="1:25" s="508" customFormat="1" ht="22" x14ac:dyDescent="0.15">
      <c r="A25" s="497" t="s">
        <v>33</v>
      </c>
      <c r="B25" s="498" t="s">
        <v>35</v>
      </c>
      <c r="C25" s="498" t="s">
        <v>35</v>
      </c>
      <c r="D25" s="498" t="s">
        <v>43</v>
      </c>
      <c r="E25" s="499" t="s">
        <v>50</v>
      </c>
      <c r="F25" s="499"/>
      <c r="G25" s="500">
        <v>10</v>
      </c>
      <c r="H25" s="501" t="s">
        <v>40</v>
      </c>
      <c r="I25" s="502" t="s">
        <v>41</v>
      </c>
      <c r="J25" s="503" t="s">
        <v>51</v>
      </c>
      <c r="K25" s="504">
        <v>691974225</v>
      </c>
      <c r="L25" s="505">
        <v>0</v>
      </c>
      <c r="M25" s="505">
        <v>0</v>
      </c>
      <c r="N25" s="506">
        <v>0</v>
      </c>
      <c r="O25" s="505">
        <v>0</v>
      </c>
      <c r="P25" s="518">
        <v>691974225</v>
      </c>
      <c r="Q25" s="505">
        <v>0</v>
      </c>
      <c r="R25" s="505">
        <v>691974225</v>
      </c>
      <c r="S25" s="505">
        <v>387914900</v>
      </c>
      <c r="T25" s="505">
        <v>387914900</v>
      </c>
      <c r="U25" s="506">
        <v>387914900</v>
      </c>
      <c r="V25" s="506">
        <v>387914900</v>
      </c>
      <c r="W25" s="478">
        <f t="shared" si="3"/>
        <v>0.56059154515473464</v>
      </c>
      <c r="X25" s="252">
        <f t="shared" si="1"/>
        <v>0.56059154515473464</v>
      </c>
      <c r="Y25" s="507"/>
    </row>
    <row r="26" spans="1:25" s="508" customFormat="1" ht="22" x14ac:dyDescent="0.15">
      <c r="A26" s="497" t="s">
        <v>33</v>
      </c>
      <c r="B26" s="498" t="s">
        <v>35</v>
      </c>
      <c r="C26" s="498" t="s">
        <v>35</v>
      </c>
      <c r="D26" s="498" t="s">
        <v>43</v>
      </c>
      <c r="E26" s="499" t="s">
        <v>52</v>
      </c>
      <c r="F26" s="499"/>
      <c r="G26" s="500">
        <v>10</v>
      </c>
      <c r="H26" s="501" t="s">
        <v>40</v>
      </c>
      <c r="I26" s="502" t="s">
        <v>41</v>
      </c>
      <c r="J26" s="503" t="s">
        <v>53</v>
      </c>
      <c r="K26" s="504">
        <v>107025347</v>
      </c>
      <c r="L26" s="505">
        <v>0</v>
      </c>
      <c r="M26" s="505">
        <v>0</v>
      </c>
      <c r="N26" s="506">
        <v>0</v>
      </c>
      <c r="O26" s="505">
        <v>0</v>
      </c>
      <c r="P26" s="518">
        <v>107025347</v>
      </c>
      <c r="Q26" s="505">
        <v>0</v>
      </c>
      <c r="R26" s="505">
        <v>107025347</v>
      </c>
      <c r="S26" s="505">
        <v>52023500</v>
      </c>
      <c r="T26" s="505">
        <v>52023500</v>
      </c>
      <c r="U26" s="506">
        <v>52023500</v>
      </c>
      <c r="V26" s="506">
        <v>52023500</v>
      </c>
      <c r="W26" s="478">
        <f t="shared" si="3"/>
        <v>0.48608578676227043</v>
      </c>
      <c r="X26" s="252">
        <f t="shared" si="1"/>
        <v>0.48608578676227043</v>
      </c>
      <c r="Y26" s="507"/>
    </row>
    <row r="27" spans="1:25" s="508" customFormat="1" x14ac:dyDescent="0.15">
      <c r="A27" s="497" t="s">
        <v>33</v>
      </c>
      <c r="B27" s="498" t="s">
        <v>35</v>
      </c>
      <c r="C27" s="498" t="s">
        <v>35</v>
      </c>
      <c r="D27" s="498" t="s">
        <v>43</v>
      </c>
      <c r="E27" s="499" t="s">
        <v>54</v>
      </c>
      <c r="F27" s="499"/>
      <c r="G27" s="500">
        <v>10</v>
      </c>
      <c r="H27" s="501" t="s">
        <v>40</v>
      </c>
      <c r="I27" s="502" t="s">
        <v>41</v>
      </c>
      <c r="J27" s="503" t="s">
        <v>55</v>
      </c>
      <c r="K27" s="504">
        <v>525900412</v>
      </c>
      <c r="L27" s="505">
        <v>0</v>
      </c>
      <c r="M27" s="505">
        <v>0</v>
      </c>
      <c r="N27" s="506">
        <v>0</v>
      </c>
      <c r="O27" s="505">
        <v>0</v>
      </c>
      <c r="P27" s="518">
        <v>525900412</v>
      </c>
      <c r="Q27" s="505">
        <v>0</v>
      </c>
      <c r="R27" s="505">
        <v>525900412</v>
      </c>
      <c r="S27" s="505">
        <v>290948000</v>
      </c>
      <c r="T27" s="505">
        <v>290948000</v>
      </c>
      <c r="U27" s="506">
        <v>290948000</v>
      </c>
      <c r="V27" s="506">
        <v>290948000</v>
      </c>
      <c r="W27" s="478">
        <f t="shared" si="3"/>
        <v>0.55323782480702832</v>
      </c>
      <c r="X27" s="252">
        <f t="shared" si="1"/>
        <v>0.55323782480702832</v>
      </c>
      <c r="Y27" s="507"/>
    </row>
    <row r="28" spans="1:25" s="508" customFormat="1" x14ac:dyDescent="0.15">
      <c r="A28" s="497" t="s">
        <v>33</v>
      </c>
      <c r="B28" s="498" t="s">
        <v>35</v>
      </c>
      <c r="C28" s="498" t="s">
        <v>35</v>
      </c>
      <c r="D28" s="498" t="s">
        <v>43</v>
      </c>
      <c r="E28" s="499" t="s">
        <v>56</v>
      </c>
      <c r="F28" s="499"/>
      <c r="G28" s="500">
        <v>10</v>
      </c>
      <c r="H28" s="501" t="s">
        <v>40</v>
      </c>
      <c r="I28" s="502" t="s">
        <v>41</v>
      </c>
      <c r="J28" s="503" t="s">
        <v>57</v>
      </c>
      <c r="K28" s="504">
        <v>101489553</v>
      </c>
      <c r="L28" s="505">
        <v>0</v>
      </c>
      <c r="M28" s="505">
        <v>0</v>
      </c>
      <c r="N28" s="506">
        <v>0</v>
      </c>
      <c r="O28" s="505">
        <v>0</v>
      </c>
      <c r="P28" s="518">
        <v>101489553</v>
      </c>
      <c r="Q28" s="505">
        <v>0</v>
      </c>
      <c r="R28" s="505">
        <v>101489553</v>
      </c>
      <c r="S28" s="505">
        <v>48535600</v>
      </c>
      <c r="T28" s="505">
        <v>48535600</v>
      </c>
      <c r="U28" s="506">
        <v>48535600</v>
      </c>
      <c r="V28" s="506">
        <v>48535600</v>
      </c>
      <c r="W28" s="478">
        <f t="shared" si="3"/>
        <v>0.47823247383895762</v>
      </c>
      <c r="X28" s="252">
        <f t="shared" si="1"/>
        <v>0.47823247383895762</v>
      </c>
      <c r="Y28" s="507"/>
    </row>
    <row r="29" spans="1:25" s="508" customFormat="1" x14ac:dyDescent="0.15">
      <c r="A29" s="497" t="s">
        <v>33</v>
      </c>
      <c r="B29" s="498" t="s">
        <v>35</v>
      </c>
      <c r="C29" s="498" t="s">
        <v>35</v>
      </c>
      <c r="D29" s="498" t="s">
        <v>43</v>
      </c>
      <c r="E29" s="499" t="s">
        <v>58</v>
      </c>
      <c r="F29" s="499"/>
      <c r="G29" s="500">
        <v>10</v>
      </c>
      <c r="H29" s="501" t="s">
        <v>40</v>
      </c>
      <c r="I29" s="502" t="s">
        <v>41</v>
      </c>
      <c r="J29" s="503" t="s">
        <v>59</v>
      </c>
      <c r="K29" s="504">
        <v>101489553</v>
      </c>
      <c r="L29" s="505">
        <v>0</v>
      </c>
      <c r="M29" s="505">
        <v>0</v>
      </c>
      <c r="N29" s="506">
        <v>0</v>
      </c>
      <c r="O29" s="505">
        <v>0</v>
      </c>
      <c r="P29" s="518">
        <v>101489553</v>
      </c>
      <c r="Q29" s="505">
        <v>0</v>
      </c>
      <c r="R29" s="505">
        <v>101489553</v>
      </c>
      <c r="S29" s="505">
        <v>48535600</v>
      </c>
      <c r="T29" s="505">
        <v>48535600</v>
      </c>
      <c r="U29" s="506">
        <v>48535600</v>
      </c>
      <c r="V29" s="506">
        <v>48535600</v>
      </c>
      <c r="W29" s="478">
        <f t="shared" si="3"/>
        <v>0.47823247383895762</v>
      </c>
      <c r="X29" s="252">
        <f t="shared" si="1"/>
        <v>0.47823247383895762</v>
      </c>
      <c r="Y29" s="507"/>
    </row>
    <row r="30" spans="1:25" s="508" customFormat="1" ht="22" x14ac:dyDescent="0.15">
      <c r="A30" s="497" t="s">
        <v>33</v>
      </c>
      <c r="B30" s="498" t="s">
        <v>35</v>
      </c>
      <c r="C30" s="498" t="s">
        <v>35</v>
      </c>
      <c r="D30" s="498" t="s">
        <v>43</v>
      </c>
      <c r="E30" s="499" t="s">
        <v>60</v>
      </c>
      <c r="F30" s="499"/>
      <c r="G30" s="500">
        <v>10</v>
      </c>
      <c r="H30" s="501" t="s">
        <v>40</v>
      </c>
      <c r="I30" s="502" t="s">
        <v>41</v>
      </c>
      <c r="J30" s="503" t="s">
        <v>61</v>
      </c>
      <c r="K30" s="504">
        <v>184526460</v>
      </c>
      <c r="L30" s="505">
        <v>0</v>
      </c>
      <c r="M30" s="505">
        <v>0</v>
      </c>
      <c r="N30" s="506">
        <v>0</v>
      </c>
      <c r="O30" s="505">
        <v>0</v>
      </c>
      <c r="P30" s="518">
        <v>184526460</v>
      </c>
      <c r="Q30" s="505">
        <v>0</v>
      </c>
      <c r="R30" s="505">
        <v>184526460</v>
      </c>
      <c r="S30" s="505">
        <v>97017300</v>
      </c>
      <c r="T30" s="505">
        <v>97017300</v>
      </c>
      <c r="U30" s="506">
        <v>97017300</v>
      </c>
      <c r="V30" s="506">
        <v>97017300</v>
      </c>
      <c r="W30" s="478">
        <f t="shared" si="3"/>
        <v>0.52576362219271966</v>
      </c>
      <c r="X30" s="252">
        <f t="shared" si="1"/>
        <v>0.52576362219271966</v>
      </c>
      <c r="Y30" s="507"/>
    </row>
    <row r="31" spans="1:25" s="340" customFormat="1" ht="26" customHeight="1" x14ac:dyDescent="0.15">
      <c r="A31" s="350" t="s">
        <v>33</v>
      </c>
      <c r="B31" s="351" t="s">
        <v>35</v>
      </c>
      <c r="C31" s="351" t="s">
        <v>35</v>
      </c>
      <c r="D31" s="351" t="s">
        <v>62</v>
      </c>
      <c r="E31" s="352"/>
      <c r="F31" s="352"/>
      <c r="G31" s="353"/>
      <c r="H31" s="354"/>
      <c r="I31" s="355"/>
      <c r="J31" s="360" t="s">
        <v>63</v>
      </c>
      <c r="K31" s="357">
        <f>SUM(K32:K37)</f>
        <v>2395937713</v>
      </c>
      <c r="L31" s="358">
        <f>SUM(L32:L37)</f>
        <v>0</v>
      </c>
      <c r="M31" s="358">
        <f>SUM(M32:M37)</f>
        <v>0</v>
      </c>
      <c r="N31" s="359">
        <f>SUM(N32:N37)</f>
        <v>0</v>
      </c>
      <c r="O31" s="358">
        <v>0</v>
      </c>
      <c r="P31" s="358">
        <f t="shared" ref="P31:P37" si="8">K31-L31+M31-N31+O31</f>
        <v>2395937713</v>
      </c>
      <c r="Q31" s="358">
        <f t="shared" ref="Q31:V31" si="9">SUM(Q32:Q37)</f>
        <v>0</v>
      </c>
      <c r="R31" s="358">
        <f t="shared" si="9"/>
        <v>2395937713</v>
      </c>
      <c r="S31" s="358">
        <f t="shared" si="9"/>
        <v>1415315896</v>
      </c>
      <c r="T31" s="358">
        <f t="shared" si="9"/>
        <v>1415315896</v>
      </c>
      <c r="U31" s="359">
        <f t="shared" si="9"/>
        <v>1415315896</v>
      </c>
      <c r="V31" s="359">
        <f t="shared" si="9"/>
        <v>1415315896</v>
      </c>
      <c r="W31" s="477">
        <f t="shared" si="3"/>
        <v>0.59071481212583588</v>
      </c>
      <c r="X31" s="251">
        <f t="shared" si="1"/>
        <v>0.59071481212583588</v>
      </c>
      <c r="Y31" s="507"/>
    </row>
    <row r="32" spans="1:25" s="508" customFormat="1" ht="22" x14ac:dyDescent="0.15">
      <c r="A32" s="497" t="s">
        <v>33</v>
      </c>
      <c r="B32" s="498" t="s">
        <v>35</v>
      </c>
      <c r="C32" s="498" t="s">
        <v>35</v>
      </c>
      <c r="D32" s="498" t="s">
        <v>62</v>
      </c>
      <c r="E32" s="499" t="s">
        <v>39</v>
      </c>
      <c r="F32" s="499"/>
      <c r="G32" s="500">
        <v>10</v>
      </c>
      <c r="H32" s="501" t="s">
        <v>40</v>
      </c>
      <c r="I32" s="502" t="s">
        <v>41</v>
      </c>
      <c r="J32" s="503" t="s">
        <v>64</v>
      </c>
      <c r="K32" s="504">
        <v>1191941261</v>
      </c>
      <c r="L32" s="505">
        <v>0</v>
      </c>
      <c r="M32" s="505">
        <v>0</v>
      </c>
      <c r="N32" s="506">
        <v>0</v>
      </c>
      <c r="O32" s="505">
        <v>0</v>
      </c>
      <c r="P32" s="518">
        <f t="shared" si="8"/>
        <v>1191941261</v>
      </c>
      <c r="Q32" s="505">
        <v>0</v>
      </c>
      <c r="R32" s="505">
        <v>1191941261</v>
      </c>
      <c r="S32" s="505">
        <v>580955020</v>
      </c>
      <c r="T32" s="505">
        <v>580955020</v>
      </c>
      <c r="U32" s="506">
        <v>580955020</v>
      </c>
      <c r="V32" s="506">
        <v>580955020</v>
      </c>
      <c r="W32" s="478">
        <f t="shared" si="3"/>
        <v>0.48740239054447837</v>
      </c>
      <c r="X32" s="252">
        <f t="shared" si="1"/>
        <v>0.48740239054447837</v>
      </c>
      <c r="Y32" s="507"/>
    </row>
    <row r="33" spans="1:25" s="508" customFormat="1" x14ac:dyDescent="0.15">
      <c r="A33" s="497" t="s">
        <v>33</v>
      </c>
      <c r="B33" s="498" t="s">
        <v>35</v>
      </c>
      <c r="C33" s="498" t="s">
        <v>35</v>
      </c>
      <c r="D33" s="498" t="s">
        <v>62</v>
      </c>
      <c r="E33" s="499" t="s">
        <v>46</v>
      </c>
      <c r="F33" s="499"/>
      <c r="G33" s="500">
        <v>10</v>
      </c>
      <c r="H33" s="501" t="s">
        <v>40</v>
      </c>
      <c r="I33" s="502" t="s">
        <v>41</v>
      </c>
      <c r="J33" s="503" t="s">
        <v>65</v>
      </c>
      <c r="K33" s="504">
        <v>275450117</v>
      </c>
      <c r="L33" s="505">
        <v>0</v>
      </c>
      <c r="M33" s="505">
        <v>0</v>
      </c>
      <c r="N33" s="506">
        <v>0</v>
      </c>
      <c r="O33" s="505">
        <v>0</v>
      </c>
      <c r="P33" s="518">
        <f t="shared" si="8"/>
        <v>275450117</v>
      </c>
      <c r="Q33" s="505">
        <v>0</v>
      </c>
      <c r="R33" s="505">
        <v>275450117</v>
      </c>
      <c r="S33" s="505">
        <v>211645602</v>
      </c>
      <c r="T33" s="505">
        <v>211645602</v>
      </c>
      <c r="U33" s="506">
        <v>211645602</v>
      </c>
      <c r="V33" s="506">
        <v>211645602</v>
      </c>
      <c r="W33" s="478">
        <f t="shared" si="3"/>
        <v>0.76836272318591903</v>
      </c>
      <c r="X33" s="252">
        <f t="shared" si="1"/>
        <v>0.76836272318591903</v>
      </c>
      <c r="Y33" s="507"/>
    </row>
    <row r="34" spans="1:25" s="508" customFormat="1" x14ac:dyDescent="0.15">
      <c r="A34" s="497" t="s">
        <v>33</v>
      </c>
      <c r="B34" s="498" t="s">
        <v>35</v>
      </c>
      <c r="C34" s="498" t="s">
        <v>35</v>
      </c>
      <c r="D34" s="498" t="s">
        <v>62</v>
      </c>
      <c r="E34" s="499" t="s">
        <v>52</v>
      </c>
      <c r="F34" s="499"/>
      <c r="G34" s="500">
        <v>10</v>
      </c>
      <c r="H34" s="501" t="s">
        <v>40</v>
      </c>
      <c r="I34" s="502" t="s">
        <v>41</v>
      </c>
      <c r="J34" s="503" t="s">
        <v>66</v>
      </c>
      <c r="K34" s="504">
        <v>18363341</v>
      </c>
      <c r="L34" s="505">
        <v>0</v>
      </c>
      <c r="M34" s="505">
        <v>0</v>
      </c>
      <c r="N34" s="506">
        <v>0</v>
      </c>
      <c r="O34" s="505">
        <v>0</v>
      </c>
      <c r="P34" s="518">
        <f t="shared" si="8"/>
        <v>18363341</v>
      </c>
      <c r="Q34" s="505">
        <v>0</v>
      </c>
      <c r="R34" s="505">
        <v>18363341</v>
      </c>
      <c r="S34" s="505">
        <v>10303479</v>
      </c>
      <c r="T34" s="505">
        <v>10303479</v>
      </c>
      <c r="U34" s="506">
        <v>10303479</v>
      </c>
      <c r="V34" s="506">
        <v>10303479</v>
      </c>
      <c r="W34" s="478">
        <f t="shared" si="3"/>
        <v>0.56108956425739742</v>
      </c>
      <c r="X34" s="252">
        <f t="shared" si="1"/>
        <v>0.56108956425739742</v>
      </c>
      <c r="Y34" s="507"/>
    </row>
    <row r="35" spans="1:25" s="508" customFormat="1" x14ac:dyDescent="0.15">
      <c r="A35" s="497" t="s">
        <v>33</v>
      </c>
      <c r="B35" s="498" t="s">
        <v>35</v>
      </c>
      <c r="C35" s="498" t="s">
        <v>35</v>
      </c>
      <c r="D35" s="498" t="s">
        <v>62</v>
      </c>
      <c r="E35" s="499" t="s">
        <v>56</v>
      </c>
      <c r="F35" s="499"/>
      <c r="G35" s="500">
        <v>10</v>
      </c>
      <c r="H35" s="501" t="s">
        <v>40</v>
      </c>
      <c r="I35" s="502" t="s">
        <v>41</v>
      </c>
      <c r="J35" s="503" t="s">
        <v>67</v>
      </c>
      <c r="K35" s="504">
        <v>71856552</v>
      </c>
      <c r="L35" s="505">
        <v>0</v>
      </c>
      <c r="M35" s="505">
        <v>0</v>
      </c>
      <c r="N35" s="506">
        <v>0</v>
      </c>
      <c r="O35" s="505">
        <v>0</v>
      </c>
      <c r="P35" s="518">
        <f t="shared" si="8"/>
        <v>71856552</v>
      </c>
      <c r="Q35" s="505">
        <v>0</v>
      </c>
      <c r="R35" s="505">
        <v>71856552</v>
      </c>
      <c r="S35" s="505">
        <v>44309142</v>
      </c>
      <c r="T35" s="505">
        <v>44309142</v>
      </c>
      <c r="U35" s="506">
        <v>44309142</v>
      </c>
      <c r="V35" s="506">
        <v>44309142</v>
      </c>
      <c r="W35" s="478">
        <f t="shared" si="3"/>
        <v>0.61663328905622972</v>
      </c>
      <c r="X35" s="252">
        <f t="shared" si="1"/>
        <v>0.61663328905622972</v>
      </c>
      <c r="Y35" s="507"/>
    </row>
    <row r="36" spans="1:25" s="508" customFormat="1" x14ac:dyDescent="0.15">
      <c r="A36" s="497" t="s">
        <v>33</v>
      </c>
      <c r="B36" s="498" t="s">
        <v>35</v>
      </c>
      <c r="C36" s="498" t="s">
        <v>35</v>
      </c>
      <c r="D36" s="498" t="s">
        <v>62</v>
      </c>
      <c r="E36" s="499" t="s">
        <v>68</v>
      </c>
      <c r="F36" s="499"/>
      <c r="G36" s="500">
        <v>10</v>
      </c>
      <c r="H36" s="501" t="s">
        <v>40</v>
      </c>
      <c r="I36" s="502" t="s">
        <v>41</v>
      </c>
      <c r="J36" s="503" t="s">
        <v>69</v>
      </c>
      <c r="K36" s="504">
        <v>423155252</v>
      </c>
      <c r="L36" s="505">
        <v>0</v>
      </c>
      <c r="M36" s="505">
        <v>0</v>
      </c>
      <c r="N36" s="506">
        <v>0</v>
      </c>
      <c r="O36" s="505">
        <v>0</v>
      </c>
      <c r="P36" s="518">
        <f t="shared" si="8"/>
        <v>423155252</v>
      </c>
      <c r="Q36" s="505">
        <v>0</v>
      </c>
      <c r="R36" s="505">
        <v>423155252</v>
      </c>
      <c r="S36" s="505">
        <v>252692868</v>
      </c>
      <c r="T36" s="505">
        <v>252692868</v>
      </c>
      <c r="U36" s="506">
        <v>252692868</v>
      </c>
      <c r="V36" s="506">
        <v>252692868</v>
      </c>
      <c r="W36" s="478">
        <f t="shared" si="3"/>
        <v>0.59716349213597852</v>
      </c>
      <c r="X36" s="252">
        <f t="shared" si="1"/>
        <v>0.59716349213597852</v>
      </c>
      <c r="Y36" s="507"/>
    </row>
    <row r="37" spans="1:25" s="508" customFormat="1" x14ac:dyDescent="0.15">
      <c r="A37" s="497" t="s">
        <v>33</v>
      </c>
      <c r="B37" s="498" t="s">
        <v>35</v>
      </c>
      <c r="C37" s="498" t="s">
        <v>35</v>
      </c>
      <c r="D37" s="498" t="s">
        <v>62</v>
      </c>
      <c r="E37" s="499" t="s">
        <v>70</v>
      </c>
      <c r="F37" s="499"/>
      <c r="G37" s="500">
        <v>10</v>
      </c>
      <c r="H37" s="501" t="s">
        <v>40</v>
      </c>
      <c r="I37" s="502" t="s">
        <v>41</v>
      </c>
      <c r="J37" s="503" t="s">
        <v>71</v>
      </c>
      <c r="K37" s="504">
        <v>415171190</v>
      </c>
      <c r="L37" s="505">
        <v>0</v>
      </c>
      <c r="M37" s="505">
        <v>0</v>
      </c>
      <c r="N37" s="506">
        <v>0</v>
      </c>
      <c r="O37" s="505">
        <v>0</v>
      </c>
      <c r="P37" s="518">
        <f t="shared" si="8"/>
        <v>415171190</v>
      </c>
      <c r="Q37" s="505">
        <v>0</v>
      </c>
      <c r="R37" s="505">
        <v>415171190</v>
      </c>
      <c r="S37" s="505">
        <v>315409785</v>
      </c>
      <c r="T37" s="505">
        <v>315409785</v>
      </c>
      <c r="U37" s="506">
        <v>315409785</v>
      </c>
      <c r="V37" s="506">
        <v>315409785</v>
      </c>
      <c r="W37" s="478">
        <f t="shared" si="3"/>
        <v>0.75971019328195677</v>
      </c>
      <c r="X37" s="252">
        <f t="shared" si="1"/>
        <v>0.75971019328195677</v>
      </c>
      <c r="Y37" s="507"/>
    </row>
    <row r="38" spans="1:25" s="340" customFormat="1" ht="23" customHeight="1" x14ac:dyDescent="0.15">
      <c r="A38" s="342" t="s">
        <v>33</v>
      </c>
      <c r="B38" s="344" t="s">
        <v>43</v>
      </c>
      <c r="C38" s="344"/>
      <c r="D38" s="343"/>
      <c r="E38" s="343"/>
      <c r="F38" s="343"/>
      <c r="G38" s="343"/>
      <c r="H38" s="344"/>
      <c r="I38" s="345"/>
      <c r="J38" s="346" t="s">
        <v>72</v>
      </c>
      <c r="K38" s="347">
        <f>K39+K41</f>
        <v>7967841118</v>
      </c>
      <c r="L38" s="347">
        <f>L39+L41</f>
        <v>1184543467</v>
      </c>
      <c r="M38" s="347">
        <f>M39+M41</f>
        <v>1184543467</v>
      </c>
      <c r="N38" s="347">
        <f>N41</f>
        <v>0</v>
      </c>
      <c r="O38" s="347">
        <f>O41</f>
        <v>0</v>
      </c>
      <c r="P38" s="347">
        <f>P39+P41</f>
        <v>7967841118</v>
      </c>
      <c r="Q38" s="347">
        <f t="shared" ref="Q38:V38" si="10">Q39+Q41</f>
        <v>0</v>
      </c>
      <c r="R38" s="347">
        <f>R39+R41</f>
        <v>7713342820.1999998</v>
      </c>
      <c r="S38" s="347">
        <f t="shared" si="10"/>
        <v>6179767093.5299997</v>
      </c>
      <c r="T38" s="347">
        <f t="shared" si="10"/>
        <v>3472391013.1100001</v>
      </c>
      <c r="U38" s="347">
        <f t="shared" si="10"/>
        <v>3472391013.1100001</v>
      </c>
      <c r="V38" s="347">
        <f t="shared" si="10"/>
        <v>3472391013.1100001</v>
      </c>
      <c r="W38" s="477">
        <f t="shared" si="3"/>
        <v>0.77558864465424693</v>
      </c>
      <c r="X38" s="251">
        <f t="shared" si="1"/>
        <v>0.43580073468904729</v>
      </c>
      <c r="Y38" s="507"/>
    </row>
    <row r="39" spans="1:25" s="341" customFormat="1" x14ac:dyDescent="0.15">
      <c r="A39" s="430" t="s">
        <v>33</v>
      </c>
      <c r="B39" s="431" t="s">
        <v>43</v>
      </c>
      <c r="C39" s="431" t="s">
        <v>35</v>
      </c>
      <c r="D39" s="432" t="s">
        <v>35</v>
      </c>
      <c r="E39" s="432"/>
      <c r="F39" s="432"/>
      <c r="G39" s="432"/>
      <c r="H39" s="431"/>
      <c r="I39" s="433"/>
      <c r="J39" s="434" t="s">
        <v>73</v>
      </c>
      <c r="K39" s="435">
        <f>K40</f>
        <v>1973833</v>
      </c>
      <c r="L39" s="436">
        <f>+L40</f>
        <v>0</v>
      </c>
      <c r="M39" s="436">
        <f>+M40</f>
        <v>241526167</v>
      </c>
      <c r="N39" s="436">
        <f>+N40</f>
        <v>0</v>
      </c>
      <c r="O39" s="436">
        <f>+O40</f>
        <v>0</v>
      </c>
      <c r="P39" s="435">
        <f t="shared" ref="P39:V39" si="11">P40</f>
        <v>243500000</v>
      </c>
      <c r="Q39" s="435">
        <f t="shared" si="11"/>
        <v>0</v>
      </c>
      <c r="R39" s="436">
        <f t="shared" si="11"/>
        <v>241500000</v>
      </c>
      <c r="S39" s="436">
        <f t="shared" si="11"/>
        <v>165864282</v>
      </c>
      <c r="T39" s="436">
        <f t="shared" si="11"/>
        <v>153380000</v>
      </c>
      <c r="U39" s="436">
        <f t="shared" si="11"/>
        <v>153380000</v>
      </c>
      <c r="V39" s="436">
        <f t="shared" si="11"/>
        <v>153380000</v>
      </c>
      <c r="W39" s="477">
        <f t="shared" si="3"/>
        <v>0.68116748254620119</v>
      </c>
      <c r="X39" s="251">
        <f t="shared" si="1"/>
        <v>0.62989733059548259</v>
      </c>
      <c r="Y39" s="507"/>
    </row>
    <row r="40" spans="1:25" s="508" customFormat="1" x14ac:dyDescent="0.15">
      <c r="A40" s="497" t="s">
        <v>33</v>
      </c>
      <c r="B40" s="498" t="s">
        <v>43</v>
      </c>
      <c r="C40" s="498" t="s">
        <v>35</v>
      </c>
      <c r="D40" s="498" t="s">
        <v>35</v>
      </c>
      <c r="E40" s="499" t="s">
        <v>50</v>
      </c>
      <c r="F40" s="499"/>
      <c r="G40" s="500">
        <v>10</v>
      </c>
      <c r="H40" s="501" t="s">
        <v>40</v>
      </c>
      <c r="I40" s="502" t="s">
        <v>41</v>
      </c>
      <c r="J40" s="503" t="s">
        <v>74</v>
      </c>
      <c r="K40" s="504">
        <v>1973833</v>
      </c>
      <c r="L40" s="505">
        <v>0</v>
      </c>
      <c r="M40" s="505">
        <f>2526167+200000000+39000000</f>
        <v>241526167</v>
      </c>
      <c r="N40" s="506"/>
      <c r="O40" s="505"/>
      <c r="P40" s="518">
        <f>K40-L40+M40-N40+O40</f>
        <v>243500000</v>
      </c>
      <c r="Q40" s="505">
        <v>0</v>
      </c>
      <c r="R40" s="505">
        <v>241500000</v>
      </c>
      <c r="S40" s="505">
        <v>165864282</v>
      </c>
      <c r="T40" s="505">
        <v>153380000</v>
      </c>
      <c r="U40" s="506">
        <v>153380000</v>
      </c>
      <c r="V40" s="506">
        <v>153380000</v>
      </c>
      <c r="W40" s="478">
        <f t="shared" ref="W40:W46" si="12">S40/P40</f>
        <v>0.68116748254620119</v>
      </c>
      <c r="X40" s="252">
        <f>T40/P40</f>
        <v>0.62989733059548259</v>
      </c>
      <c r="Y40" s="507"/>
    </row>
    <row r="41" spans="1:25" s="340" customFormat="1" x14ac:dyDescent="0.15">
      <c r="A41" s="350" t="s">
        <v>33</v>
      </c>
      <c r="B41" s="351" t="s">
        <v>43</v>
      </c>
      <c r="C41" s="351" t="s">
        <v>43</v>
      </c>
      <c r="D41" s="365"/>
      <c r="E41" s="354"/>
      <c r="F41" s="354"/>
      <c r="G41" s="354"/>
      <c r="H41" s="354"/>
      <c r="I41" s="366"/>
      <c r="J41" s="360" t="s">
        <v>75</v>
      </c>
      <c r="K41" s="367">
        <f t="shared" ref="K41:V41" si="13">K42+K47</f>
        <v>7965867285</v>
      </c>
      <c r="L41" s="368">
        <f t="shared" si="13"/>
        <v>1184543467</v>
      </c>
      <c r="M41" s="368">
        <f t="shared" si="13"/>
        <v>943017300</v>
      </c>
      <c r="N41" s="369">
        <f t="shared" si="13"/>
        <v>0</v>
      </c>
      <c r="O41" s="368">
        <f t="shared" si="13"/>
        <v>0</v>
      </c>
      <c r="P41" s="367">
        <f>K41-L41+M41-N41+O41</f>
        <v>7724341118</v>
      </c>
      <c r="Q41" s="368">
        <f t="shared" si="13"/>
        <v>0</v>
      </c>
      <c r="R41" s="368">
        <f t="shared" si="13"/>
        <v>7471842820.1999998</v>
      </c>
      <c r="S41" s="368">
        <f>S42+S47</f>
        <v>6013902811.5299997</v>
      </c>
      <c r="T41" s="368">
        <f t="shared" si="13"/>
        <v>3319011013.1100001</v>
      </c>
      <c r="U41" s="369">
        <f t="shared" si="13"/>
        <v>3319011013.1100001</v>
      </c>
      <c r="V41" s="369">
        <f t="shared" si="13"/>
        <v>3319011013.1100001</v>
      </c>
      <c r="W41" s="480">
        <f t="shared" si="12"/>
        <v>0.77856515133903481</v>
      </c>
      <c r="X41" s="260">
        <f t="shared" si="1"/>
        <v>0.42968208710717376</v>
      </c>
      <c r="Y41" s="507"/>
    </row>
    <row r="42" spans="1:25" s="340" customFormat="1" x14ac:dyDescent="0.15">
      <c r="A42" s="350" t="s">
        <v>33</v>
      </c>
      <c r="B42" s="351" t="s">
        <v>43</v>
      </c>
      <c r="C42" s="351" t="s">
        <v>43</v>
      </c>
      <c r="D42" s="351" t="s">
        <v>35</v>
      </c>
      <c r="E42" s="352"/>
      <c r="F42" s="206"/>
      <c r="G42" s="353"/>
      <c r="H42" s="354"/>
      <c r="I42" s="355"/>
      <c r="J42" s="360" t="s">
        <v>76</v>
      </c>
      <c r="K42" s="357">
        <f t="shared" ref="K42:V42" si="14">SUM(K43:K46)</f>
        <v>194500000</v>
      </c>
      <c r="L42" s="358">
        <f t="shared" si="14"/>
        <v>0</v>
      </c>
      <c r="M42" s="358">
        <f t="shared" si="14"/>
        <v>9900000</v>
      </c>
      <c r="N42" s="359">
        <f t="shared" si="14"/>
        <v>0</v>
      </c>
      <c r="O42" s="358">
        <f t="shared" si="14"/>
        <v>0</v>
      </c>
      <c r="P42" s="358">
        <f t="shared" si="14"/>
        <v>204400000</v>
      </c>
      <c r="Q42" s="358">
        <f t="shared" si="14"/>
        <v>0</v>
      </c>
      <c r="R42" s="358">
        <f t="shared" si="14"/>
        <v>177450000</v>
      </c>
      <c r="S42" s="358">
        <f t="shared" si="14"/>
        <v>75725208</v>
      </c>
      <c r="T42" s="358">
        <f t="shared" si="14"/>
        <v>29170707.02</v>
      </c>
      <c r="U42" s="359">
        <f t="shared" si="14"/>
        <v>29170707.02</v>
      </c>
      <c r="V42" s="359">
        <f t="shared" si="14"/>
        <v>29170707.02</v>
      </c>
      <c r="W42" s="477">
        <f t="shared" si="12"/>
        <v>0.37047557729941294</v>
      </c>
      <c r="X42" s="251">
        <f t="shared" si="1"/>
        <v>0.1427138308219178</v>
      </c>
      <c r="Y42" s="507"/>
    </row>
    <row r="43" spans="1:25" s="508" customFormat="1" x14ac:dyDescent="0.15">
      <c r="A43" s="497" t="s">
        <v>33</v>
      </c>
      <c r="B43" s="498" t="s">
        <v>43</v>
      </c>
      <c r="C43" s="498" t="s">
        <v>43</v>
      </c>
      <c r="D43" s="498" t="s">
        <v>35</v>
      </c>
      <c r="E43" s="499" t="s">
        <v>39</v>
      </c>
      <c r="F43" s="499"/>
      <c r="G43" s="500">
        <v>10</v>
      </c>
      <c r="H43" s="501" t="s">
        <v>40</v>
      </c>
      <c r="I43" s="502" t="s">
        <v>41</v>
      </c>
      <c r="J43" s="503" t="s">
        <v>77</v>
      </c>
      <c r="K43" s="504">
        <v>1000000</v>
      </c>
      <c r="L43" s="505">
        <v>0</v>
      </c>
      <c r="M43" s="505">
        <v>0</v>
      </c>
      <c r="N43" s="506">
        <v>0</v>
      </c>
      <c r="O43" s="505">
        <v>0</v>
      </c>
      <c r="P43" s="518">
        <f t="shared" ref="P43:P52" si="15">K43-L43+M43-N43+O43</f>
        <v>1000000</v>
      </c>
      <c r="Q43" s="505">
        <v>0</v>
      </c>
      <c r="R43" s="505">
        <v>250000</v>
      </c>
      <c r="S43" s="505">
        <v>250000</v>
      </c>
      <c r="T43" s="505">
        <v>250000</v>
      </c>
      <c r="U43" s="506">
        <v>250000</v>
      </c>
      <c r="V43" s="506">
        <v>250000</v>
      </c>
      <c r="W43" s="478">
        <f t="shared" si="12"/>
        <v>0.25</v>
      </c>
      <c r="X43" s="252">
        <f t="shared" si="1"/>
        <v>0.25</v>
      </c>
      <c r="Y43" s="507"/>
    </row>
    <row r="44" spans="1:25" s="508" customFormat="1" ht="33" x14ac:dyDescent="0.15">
      <c r="A44" s="497" t="s">
        <v>33</v>
      </c>
      <c r="B44" s="498" t="s">
        <v>43</v>
      </c>
      <c r="C44" s="498" t="s">
        <v>43</v>
      </c>
      <c r="D44" s="498" t="s">
        <v>35</v>
      </c>
      <c r="E44" s="499" t="s">
        <v>46</v>
      </c>
      <c r="F44" s="499"/>
      <c r="G44" s="500">
        <v>10</v>
      </c>
      <c r="H44" s="501" t="s">
        <v>40</v>
      </c>
      <c r="I44" s="502" t="s">
        <v>41</v>
      </c>
      <c r="J44" s="503" t="s">
        <v>78</v>
      </c>
      <c r="K44" s="504">
        <v>14000000</v>
      </c>
      <c r="L44" s="505">
        <v>0</v>
      </c>
      <c r="M44" s="505">
        <v>0</v>
      </c>
      <c r="N44" s="506">
        <v>0</v>
      </c>
      <c r="O44" s="505">
        <v>0</v>
      </c>
      <c r="P44" s="518">
        <f t="shared" si="15"/>
        <v>14000000</v>
      </c>
      <c r="Q44" s="505">
        <v>0</v>
      </c>
      <c r="R44" s="505">
        <v>14000000</v>
      </c>
      <c r="S44" s="505">
        <v>12275208</v>
      </c>
      <c r="T44" s="505">
        <v>0</v>
      </c>
      <c r="U44" s="506">
        <v>0</v>
      </c>
      <c r="V44" s="506">
        <v>0</v>
      </c>
      <c r="W44" s="478">
        <f>S44/P44</f>
        <v>0.87680057142857137</v>
      </c>
      <c r="X44" s="252">
        <f>T44/P44</f>
        <v>0</v>
      </c>
      <c r="Y44" s="507"/>
    </row>
    <row r="45" spans="1:25" s="508" customFormat="1" ht="33" x14ac:dyDescent="0.15">
      <c r="A45" s="497" t="s">
        <v>33</v>
      </c>
      <c r="B45" s="498" t="s">
        <v>43</v>
      </c>
      <c r="C45" s="498" t="s">
        <v>43</v>
      </c>
      <c r="D45" s="498" t="s">
        <v>35</v>
      </c>
      <c r="E45" s="499" t="s">
        <v>48</v>
      </c>
      <c r="F45" s="499"/>
      <c r="G45" s="500">
        <v>10</v>
      </c>
      <c r="H45" s="501" t="s">
        <v>40</v>
      </c>
      <c r="I45" s="502" t="s">
        <v>41</v>
      </c>
      <c r="J45" s="503" t="s">
        <v>79</v>
      </c>
      <c r="K45" s="504">
        <v>168500000</v>
      </c>
      <c r="L45" s="505">
        <v>0</v>
      </c>
      <c r="M45" s="505">
        <f>1000000+500000+300000+1100000+2000000</f>
        <v>4900000</v>
      </c>
      <c r="N45" s="506">
        <v>0</v>
      </c>
      <c r="O45" s="505">
        <v>0</v>
      </c>
      <c r="P45" s="518">
        <f>K45-L45+M45-N45+O45</f>
        <v>173400000</v>
      </c>
      <c r="Q45" s="505">
        <v>0</v>
      </c>
      <c r="R45" s="505">
        <v>160200000</v>
      </c>
      <c r="S45" s="505">
        <v>60200000</v>
      </c>
      <c r="T45" s="505">
        <v>25920707.02</v>
      </c>
      <c r="U45" s="506">
        <v>25920707.02</v>
      </c>
      <c r="V45" s="506">
        <v>25920707.02</v>
      </c>
      <c r="W45" s="478">
        <f t="shared" si="12"/>
        <v>0.34717416378316035</v>
      </c>
      <c r="X45" s="252">
        <f>T45/P45</f>
        <v>0.14948504625144174</v>
      </c>
      <c r="Y45" s="507"/>
    </row>
    <row r="46" spans="1:25" s="508" customFormat="1" ht="22" x14ac:dyDescent="0.15">
      <c r="A46" s="497" t="s">
        <v>33</v>
      </c>
      <c r="B46" s="498" t="s">
        <v>43</v>
      </c>
      <c r="C46" s="498" t="s">
        <v>43</v>
      </c>
      <c r="D46" s="498" t="s">
        <v>35</v>
      </c>
      <c r="E46" s="499" t="s">
        <v>50</v>
      </c>
      <c r="F46" s="499"/>
      <c r="G46" s="500">
        <v>10</v>
      </c>
      <c r="H46" s="501" t="s">
        <v>40</v>
      </c>
      <c r="I46" s="502" t="s">
        <v>41</v>
      </c>
      <c r="J46" s="503" t="s">
        <v>80</v>
      </c>
      <c r="K46" s="504">
        <v>11000000</v>
      </c>
      <c r="L46" s="505">
        <v>0</v>
      </c>
      <c r="M46" s="505">
        <v>5000000</v>
      </c>
      <c r="N46" s="506">
        <v>0</v>
      </c>
      <c r="O46" s="505">
        <v>0</v>
      </c>
      <c r="P46" s="518">
        <f t="shared" si="15"/>
        <v>16000000</v>
      </c>
      <c r="Q46" s="505">
        <v>0</v>
      </c>
      <c r="R46" s="505">
        <v>3000000</v>
      </c>
      <c r="S46" s="505">
        <v>3000000</v>
      </c>
      <c r="T46" s="505">
        <v>3000000</v>
      </c>
      <c r="U46" s="505">
        <v>3000000</v>
      </c>
      <c r="V46" s="505">
        <v>3000000</v>
      </c>
      <c r="W46" s="478">
        <f t="shared" si="12"/>
        <v>0.1875</v>
      </c>
      <c r="X46" s="252">
        <f t="shared" ref="X46:X72" si="16">T46/P46</f>
        <v>0.1875</v>
      </c>
      <c r="Y46" s="507"/>
    </row>
    <row r="47" spans="1:25" s="340" customFormat="1" x14ac:dyDescent="0.15">
      <c r="A47" s="350" t="s">
        <v>33</v>
      </c>
      <c r="B47" s="351" t="s">
        <v>43</v>
      </c>
      <c r="C47" s="351" t="s">
        <v>43</v>
      </c>
      <c r="D47" s="351" t="s">
        <v>43</v>
      </c>
      <c r="E47" s="352"/>
      <c r="F47" s="206"/>
      <c r="G47" s="353"/>
      <c r="H47" s="354"/>
      <c r="I47" s="355"/>
      <c r="J47" s="360" t="s">
        <v>81</v>
      </c>
      <c r="K47" s="357">
        <f t="shared" ref="K47:V47" si="17">SUM(K48:K52)</f>
        <v>7771367285</v>
      </c>
      <c r="L47" s="358">
        <f>SUM(L48:L52)</f>
        <v>1184543467</v>
      </c>
      <c r="M47" s="358">
        <f t="shared" si="17"/>
        <v>933117300</v>
      </c>
      <c r="N47" s="359">
        <f t="shared" si="17"/>
        <v>0</v>
      </c>
      <c r="O47" s="358">
        <f t="shared" si="17"/>
        <v>0</v>
      </c>
      <c r="P47" s="358">
        <f t="shared" si="17"/>
        <v>7519941118</v>
      </c>
      <c r="Q47" s="358">
        <f t="shared" si="17"/>
        <v>0</v>
      </c>
      <c r="R47" s="358">
        <f t="shared" si="17"/>
        <v>7294392820.1999998</v>
      </c>
      <c r="S47" s="358">
        <f t="shared" si="17"/>
        <v>5938177603.5299997</v>
      </c>
      <c r="T47" s="358">
        <f t="shared" si="17"/>
        <v>3289840306.0900002</v>
      </c>
      <c r="U47" s="359">
        <f t="shared" si="17"/>
        <v>3289840306.0900002</v>
      </c>
      <c r="V47" s="359">
        <f t="shared" si="17"/>
        <v>3289840306.0900002</v>
      </c>
      <c r="W47" s="477">
        <f t="shared" ref="W47:W69" si="18">S47/P47</f>
        <v>0.78965746012507543</v>
      </c>
      <c r="X47" s="251">
        <f t="shared" si="16"/>
        <v>0.43748218961652779</v>
      </c>
      <c r="Y47" s="507"/>
    </row>
    <row r="48" spans="1:25" s="508" customFormat="1" ht="55" x14ac:dyDescent="0.15">
      <c r="A48" s="497" t="s">
        <v>33</v>
      </c>
      <c r="B48" s="498" t="s">
        <v>43</v>
      </c>
      <c r="C48" s="498" t="s">
        <v>43</v>
      </c>
      <c r="D48" s="498" t="s">
        <v>43</v>
      </c>
      <c r="E48" s="499" t="s">
        <v>54</v>
      </c>
      <c r="F48" s="499"/>
      <c r="G48" s="500">
        <v>10</v>
      </c>
      <c r="H48" s="501" t="s">
        <v>40</v>
      </c>
      <c r="I48" s="502" t="s">
        <v>41</v>
      </c>
      <c r="J48" s="503" t="s">
        <v>82</v>
      </c>
      <c r="K48" s="504">
        <v>773203000</v>
      </c>
      <c r="L48" s="505">
        <v>170203000</v>
      </c>
      <c r="M48" s="505">
        <f>7500000+15000000+1000000</f>
        <v>23500000</v>
      </c>
      <c r="N48" s="506">
        <v>0</v>
      </c>
      <c r="O48" s="505">
        <v>0</v>
      </c>
      <c r="P48" s="518">
        <f>K48-L48+M48-N48+O48</f>
        <v>626500000</v>
      </c>
      <c r="Q48" s="505">
        <v>0</v>
      </c>
      <c r="R48" s="505">
        <v>606000000</v>
      </c>
      <c r="S48" s="505">
        <v>393815059.79000002</v>
      </c>
      <c r="T48" s="505">
        <v>351873230.79000002</v>
      </c>
      <c r="U48" s="506">
        <v>351873230.79000002</v>
      </c>
      <c r="V48" s="506">
        <v>351873230.79000002</v>
      </c>
      <c r="W48" s="478">
        <f t="shared" si="18"/>
        <v>0.62859546654429377</v>
      </c>
      <c r="X48" s="252">
        <f t="shared" si="16"/>
        <v>0.56164921115722266</v>
      </c>
      <c r="Y48" s="507"/>
    </row>
    <row r="49" spans="1:25" s="508" customFormat="1" ht="33" x14ac:dyDescent="0.15">
      <c r="A49" s="497" t="s">
        <v>33</v>
      </c>
      <c r="B49" s="498" t="s">
        <v>43</v>
      </c>
      <c r="C49" s="498" t="s">
        <v>43</v>
      </c>
      <c r="D49" s="498" t="s">
        <v>43</v>
      </c>
      <c r="E49" s="499" t="s">
        <v>56</v>
      </c>
      <c r="F49" s="499"/>
      <c r="G49" s="500">
        <v>10</v>
      </c>
      <c r="H49" s="501" t="s">
        <v>40</v>
      </c>
      <c r="I49" s="502" t="s">
        <v>41</v>
      </c>
      <c r="J49" s="503" t="s">
        <v>83</v>
      </c>
      <c r="K49" s="504">
        <v>545000000</v>
      </c>
      <c r="L49" s="505">
        <f>250000000+200000000+60400000</f>
        <v>510400000</v>
      </c>
      <c r="M49" s="505">
        <v>0</v>
      </c>
      <c r="N49" s="506">
        <v>0</v>
      </c>
      <c r="O49" s="505">
        <v>0</v>
      </c>
      <c r="P49" s="518">
        <f>K49-L49+M49-N49+O49</f>
        <v>34600000</v>
      </c>
      <c r="Q49" s="505">
        <v>0</v>
      </c>
      <c r="R49" s="505">
        <v>7560000</v>
      </c>
      <c r="S49" s="505">
        <v>2500000</v>
      </c>
      <c r="T49" s="505">
        <v>934500</v>
      </c>
      <c r="U49" s="506">
        <v>934500</v>
      </c>
      <c r="V49" s="506">
        <v>934500</v>
      </c>
      <c r="W49" s="478">
        <f t="shared" si="18"/>
        <v>7.2254335260115612E-2</v>
      </c>
      <c r="X49" s="252">
        <f t="shared" si="16"/>
        <v>2.7008670520231214E-2</v>
      </c>
      <c r="Y49" s="507"/>
    </row>
    <row r="50" spans="1:25" s="508" customFormat="1" ht="22" x14ac:dyDescent="0.15">
      <c r="A50" s="497" t="s">
        <v>33</v>
      </c>
      <c r="B50" s="498" t="s">
        <v>43</v>
      </c>
      <c r="C50" s="498" t="s">
        <v>43</v>
      </c>
      <c r="D50" s="498" t="s">
        <v>43</v>
      </c>
      <c r="E50" s="499" t="s">
        <v>58</v>
      </c>
      <c r="F50" s="499"/>
      <c r="G50" s="500">
        <v>10</v>
      </c>
      <c r="H50" s="501" t="s">
        <v>40</v>
      </c>
      <c r="I50" s="502" t="s">
        <v>41</v>
      </c>
      <c r="J50" s="503" t="s">
        <v>84</v>
      </c>
      <c r="K50" s="504">
        <v>4468164285</v>
      </c>
      <c r="L50" s="505">
        <f>302500000+23150000+178290467</f>
        <v>503940467</v>
      </c>
      <c r="M50" s="505">
        <f>250000000+405203000+1500000+1500000</f>
        <v>658203000</v>
      </c>
      <c r="N50" s="506">
        <v>0</v>
      </c>
      <c r="O50" s="505">
        <v>0</v>
      </c>
      <c r="P50" s="518">
        <f>K50-L50+M50-N50+O50</f>
        <v>4622426818</v>
      </c>
      <c r="Q50" s="505">
        <v>0</v>
      </c>
      <c r="R50" s="505">
        <v>4444418520.1999998</v>
      </c>
      <c r="S50" s="505">
        <v>4299824417.5299997</v>
      </c>
      <c r="T50" s="505">
        <v>2760789818.0900002</v>
      </c>
      <c r="U50" s="506">
        <v>2760789818.0900002</v>
      </c>
      <c r="V50" s="506">
        <v>2760789818.0900002</v>
      </c>
      <c r="W50" s="478">
        <f t="shared" si="18"/>
        <v>0.93020930061807194</v>
      </c>
      <c r="X50" s="252">
        <f t="shared" si="16"/>
        <v>0.59725982190552451</v>
      </c>
      <c r="Y50" s="507"/>
    </row>
    <row r="51" spans="1:25" s="508" customFormat="1" ht="22" x14ac:dyDescent="0.15">
      <c r="A51" s="497" t="s">
        <v>33</v>
      </c>
      <c r="B51" s="498" t="s">
        <v>43</v>
      </c>
      <c r="C51" s="498" t="s">
        <v>43</v>
      </c>
      <c r="D51" s="498" t="s">
        <v>43</v>
      </c>
      <c r="E51" s="499" t="s">
        <v>60</v>
      </c>
      <c r="F51" s="499"/>
      <c r="G51" s="500">
        <v>10</v>
      </c>
      <c r="H51" s="501" t="s">
        <v>40</v>
      </c>
      <c r="I51" s="502" t="s">
        <v>41</v>
      </c>
      <c r="J51" s="503" t="s">
        <v>85</v>
      </c>
      <c r="K51" s="504">
        <v>1870000000</v>
      </c>
      <c r="L51" s="505">
        <v>0</v>
      </c>
      <c r="M51" s="505">
        <f>60000000+191414300</f>
        <v>251414300</v>
      </c>
      <c r="N51" s="506">
        <v>0</v>
      </c>
      <c r="O51" s="505">
        <v>0</v>
      </c>
      <c r="P51" s="518">
        <f t="shared" si="15"/>
        <v>2121414300</v>
      </c>
      <c r="Q51" s="505">
        <v>0</v>
      </c>
      <c r="R51" s="505">
        <v>2121414300</v>
      </c>
      <c r="S51" s="505">
        <v>1171774538.21</v>
      </c>
      <c r="T51" s="505">
        <v>125567199.20999999</v>
      </c>
      <c r="U51" s="506">
        <v>125567199.20999999</v>
      </c>
      <c r="V51" s="506">
        <v>125567199.20999999</v>
      </c>
      <c r="W51" s="478">
        <f t="shared" si="18"/>
        <v>0.55235535001814595</v>
      </c>
      <c r="X51" s="252">
        <f t="shared" si="16"/>
        <v>5.9190323742985988E-2</v>
      </c>
      <c r="Y51" s="507"/>
    </row>
    <row r="52" spans="1:25" s="508" customFormat="1" x14ac:dyDescent="0.15">
      <c r="A52" s="497" t="s">
        <v>33</v>
      </c>
      <c r="B52" s="498" t="s">
        <v>43</v>
      </c>
      <c r="C52" s="498" t="s">
        <v>43</v>
      </c>
      <c r="D52" s="498" t="s">
        <v>43</v>
      </c>
      <c r="E52" s="499" t="s">
        <v>86</v>
      </c>
      <c r="F52" s="499"/>
      <c r="G52" s="500">
        <v>10</v>
      </c>
      <c r="H52" s="501" t="s">
        <v>40</v>
      </c>
      <c r="I52" s="502" t="s">
        <v>41</v>
      </c>
      <c r="J52" s="503" t="s">
        <v>87</v>
      </c>
      <c r="K52" s="504">
        <v>115000000</v>
      </c>
      <c r="L52" s="505">
        <v>0</v>
      </c>
      <c r="M52" s="505">
        <v>0</v>
      </c>
      <c r="N52" s="506">
        <v>0</v>
      </c>
      <c r="O52" s="505">
        <v>0</v>
      </c>
      <c r="P52" s="518">
        <f t="shared" si="15"/>
        <v>115000000</v>
      </c>
      <c r="Q52" s="505">
        <v>0</v>
      </c>
      <c r="R52" s="505">
        <v>115000000</v>
      </c>
      <c r="S52" s="505">
        <v>70263588</v>
      </c>
      <c r="T52" s="505">
        <v>50675558</v>
      </c>
      <c r="U52" s="506">
        <v>50675558</v>
      </c>
      <c r="V52" s="506">
        <v>50675558</v>
      </c>
      <c r="W52" s="478">
        <v>0</v>
      </c>
      <c r="X52" s="252">
        <f t="shared" si="16"/>
        <v>0.4406570260869565</v>
      </c>
      <c r="Y52" s="507"/>
    </row>
    <row r="53" spans="1:25" s="340" customFormat="1" x14ac:dyDescent="0.15">
      <c r="A53" s="371" t="s">
        <v>33</v>
      </c>
      <c r="B53" s="372" t="s">
        <v>62</v>
      </c>
      <c r="C53" s="372"/>
      <c r="D53" s="372"/>
      <c r="E53" s="372"/>
      <c r="F53" s="344"/>
      <c r="G53" s="372"/>
      <c r="H53" s="370"/>
      <c r="I53" s="373"/>
      <c r="J53" s="374" t="s">
        <v>88</v>
      </c>
      <c r="K53" s="375">
        <f t="shared" ref="K53:V53" si="19">K54+K59+K64</f>
        <v>16404043644</v>
      </c>
      <c r="L53" s="375">
        <f t="shared" si="19"/>
        <v>0</v>
      </c>
      <c r="M53" s="375">
        <f t="shared" si="19"/>
        <v>0</v>
      </c>
      <c r="N53" s="375">
        <f t="shared" si="19"/>
        <v>0</v>
      </c>
      <c r="O53" s="375">
        <f t="shared" si="19"/>
        <v>0</v>
      </c>
      <c r="P53" s="375">
        <f t="shared" si="19"/>
        <v>16404043644</v>
      </c>
      <c r="Q53" s="375">
        <f t="shared" si="19"/>
        <v>4356738764</v>
      </c>
      <c r="R53" s="375">
        <f t="shared" si="19"/>
        <v>11476859780.700001</v>
      </c>
      <c r="S53" s="375">
        <f t="shared" si="19"/>
        <v>5605452448.6999998</v>
      </c>
      <c r="T53" s="375">
        <f t="shared" si="19"/>
        <v>5592331174.6999998</v>
      </c>
      <c r="U53" s="375">
        <f t="shared" si="19"/>
        <v>5592331174.6999998</v>
      </c>
      <c r="V53" s="375">
        <f t="shared" si="19"/>
        <v>5592331174.6999998</v>
      </c>
      <c r="W53" s="477">
        <f t="shared" si="18"/>
        <v>0.34171162734928895</v>
      </c>
      <c r="X53" s="251">
        <f t="shared" si="16"/>
        <v>0.34091174688781506</v>
      </c>
      <c r="Y53" s="507"/>
    </row>
    <row r="54" spans="1:25" s="340" customFormat="1" x14ac:dyDescent="0.15">
      <c r="A54" s="342" t="s">
        <v>33</v>
      </c>
      <c r="B54" s="343" t="s">
        <v>62</v>
      </c>
      <c r="C54" s="412" t="s">
        <v>62</v>
      </c>
      <c r="D54" s="343"/>
      <c r="E54" s="343"/>
      <c r="F54" s="376"/>
      <c r="G54" s="343"/>
      <c r="H54" s="344"/>
      <c r="I54" s="345"/>
      <c r="J54" s="346" t="s">
        <v>89</v>
      </c>
      <c r="K54" s="347">
        <f>K55+K57</f>
        <v>13998482764</v>
      </c>
      <c r="L54" s="347">
        <f t="shared" ref="L54:V54" si="20">L57</f>
        <v>0</v>
      </c>
      <c r="M54" s="347">
        <f t="shared" si="20"/>
        <v>0</v>
      </c>
      <c r="N54" s="347">
        <f t="shared" si="20"/>
        <v>0</v>
      </c>
      <c r="O54" s="347">
        <f t="shared" si="20"/>
        <v>0</v>
      </c>
      <c r="P54" s="347">
        <f>P55+P57</f>
        <v>13998482764</v>
      </c>
      <c r="Q54" s="347">
        <f>Q55</f>
        <v>4356738764</v>
      </c>
      <c r="R54" s="347">
        <f t="shared" si="20"/>
        <v>9641744000</v>
      </c>
      <c r="S54" s="347">
        <f t="shared" si="20"/>
        <v>4820871996</v>
      </c>
      <c r="T54" s="347">
        <f t="shared" si="20"/>
        <v>4820871996</v>
      </c>
      <c r="U54" s="347">
        <f t="shared" si="20"/>
        <v>4820871996</v>
      </c>
      <c r="V54" s="347">
        <f t="shared" si="20"/>
        <v>4820871996</v>
      </c>
      <c r="W54" s="477">
        <f t="shared" si="18"/>
        <v>0.34438532212918616</v>
      </c>
      <c r="X54" s="251">
        <f t="shared" si="16"/>
        <v>0.34438532212918616</v>
      </c>
      <c r="Y54" s="507"/>
    </row>
    <row r="55" spans="1:25" s="340" customFormat="1" x14ac:dyDescent="0.15">
      <c r="A55" s="342" t="s">
        <v>33</v>
      </c>
      <c r="B55" s="343" t="s">
        <v>62</v>
      </c>
      <c r="C55" s="412" t="s">
        <v>62</v>
      </c>
      <c r="D55" s="344" t="s">
        <v>35</v>
      </c>
      <c r="E55" s="343"/>
      <c r="F55" s="376"/>
      <c r="G55" s="343"/>
      <c r="H55" s="344"/>
      <c r="I55" s="345"/>
      <c r="J55" s="346" t="s">
        <v>295</v>
      </c>
      <c r="K55" s="347">
        <f>K56</f>
        <v>4356738764</v>
      </c>
      <c r="L55" s="349">
        <v>0</v>
      </c>
      <c r="M55" s="349">
        <v>0</v>
      </c>
      <c r="N55" s="349"/>
      <c r="O55" s="349">
        <v>0</v>
      </c>
      <c r="P55" s="349">
        <f>P56</f>
        <v>4356738764</v>
      </c>
      <c r="Q55" s="349">
        <f>Q56</f>
        <v>4356738764</v>
      </c>
      <c r="R55" s="349">
        <v>0</v>
      </c>
      <c r="S55" s="349">
        <v>0</v>
      </c>
      <c r="T55" s="349">
        <v>0</v>
      </c>
      <c r="U55" s="349">
        <v>0</v>
      </c>
      <c r="V55" s="349">
        <v>0</v>
      </c>
      <c r="W55" s="477">
        <f>S55/P54</f>
        <v>0</v>
      </c>
      <c r="X55" s="251">
        <f>T55/P55</f>
        <v>0</v>
      </c>
      <c r="Y55" s="507"/>
    </row>
    <row r="56" spans="1:25" s="508" customFormat="1" ht="36.75" customHeight="1" x14ac:dyDescent="0.15">
      <c r="A56" s="497" t="s">
        <v>33</v>
      </c>
      <c r="B56" s="498" t="s">
        <v>62</v>
      </c>
      <c r="C56" s="498" t="s">
        <v>62</v>
      </c>
      <c r="D56" s="498" t="s">
        <v>35</v>
      </c>
      <c r="E56" s="531">
        <v>999</v>
      </c>
      <c r="F56" s="499"/>
      <c r="G56" s="500">
        <v>10</v>
      </c>
      <c r="H56" s="501" t="s">
        <v>40</v>
      </c>
      <c r="I56" s="502" t="s">
        <v>41</v>
      </c>
      <c r="J56" s="503" t="s">
        <v>294</v>
      </c>
      <c r="K56" s="504">
        <v>4356738764</v>
      </c>
      <c r="L56" s="505">
        <v>0</v>
      </c>
      <c r="M56" s="505">
        <v>0</v>
      </c>
      <c r="N56" s="506">
        <v>0</v>
      </c>
      <c r="O56" s="505">
        <v>0</v>
      </c>
      <c r="P56" s="518">
        <f>K56-L56+M56-N56+O56</f>
        <v>4356738764</v>
      </c>
      <c r="Q56" s="505">
        <v>4356738764</v>
      </c>
      <c r="R56" s="505">
        <v>0</v>
      </c>
      <c r="S56" s="505">
        <v>0</v>
      </c>
      <c r="T56" s="505">
        <v>0</v>
      </c>
      <c r="U56" s="506">
        <v>0</v>
      </c>
      <c r="V56" s="506">
        <v>0</v>
      </c>
      <c r="W56" s="478">
        <f t="shared" si="18"/>
        <v>0</v>
      </c>
      <c r="X56" s="252">
        <f t="shared" si="16"/>
        <v>0</v>
      </c>
      <c r="Y56" s="507"/>
    </row>
    <row r="57" spans="1:25" s="386" customFormat="1" x14ac:dyDescent="0.15">
      <c r="A57" s="377" t="s">
        <v>33</v>
      </c>
      <c r="B57" s="378" t="s">
        <v>62</v>
      </c>
      <c r="C57" s="378" t="s">
        <v>62</v>
      </c>
      <c r="D57" s="378" t="s">
        <v>90</v>
      </c>
      <c r="E57" s="379"/>
      <c r="F57" s="206"/>
      <c r="G57" s="381"/>
      <c r="H57" s="376"/>
      <c r="I57" s="382"/>
      <c r="J57" s="360" t="s">
        <v>91</v>
      </c>
      <c r="K57" s="383">
        <f t="shared" ref="K57:V57" si="21">SUM(K58)</f>
        <v>9641744000</v>
      </c>
      <c r="L57" s="384">
        <f t="shared" si="21"/>
        <v>0</v>
      </c>
      <c r="M57" s="384">
        <f t="shared" si="21"/>
        <v>0</v>
      </c>
      <c r="N57" s="385">
        <f t="shared" si="21"/>
        <v>0</v>
      </c>
      <c r="O57" s="384">
        <f t="shared" si="21"/>
        <v>0</v>
      </c>
      <c r="P57" s="384">
        <f t="shared" si="21"/>
        <v>9641744000</v>
      </c>
      <c r="Q57" s="384">
        <f t="shared" si="21"/>
        <v>0</v>
      </c>
      <c r="R57" s="384">
        <f t="shared" si="21"/>
        <v>9641744000</v>
      </c>
      <c r="S57" s="384">
        <f t="shared" si="21"/>
        <v>4820871996</v>
      </c>
      <c r="T57" s="384">
        <f t="shared" si="21"/>
        <v>4820871996</v>
      </c>
      <c r="U57" s="385">
        <f t="shared" si="21"/>
        <v>4820871996</v>
      </c>
      <c r="V57" s="385">
        <f t="shared" si="21"/>
        <v>4820871996</v>
      </c>
      <c r="W57" s="481">
        <f t="shared" si="18"/>
        <v>0.4999999995851373</v>
      </c>
      <c r="X57" s="259">
        <f t="shared" si="16"/>
        <v>0.4999999995851373</v>
      </c>
      <c r="Y57" s="507"/>
    </row>
    <row r="58" spans="1:25" s="508" customFormat="1" ht="25.5" customHeight="1" x14ac:dyDescent="0.15">
      <c r="A58" s="497" t="s">
        <v>33</v>
      </c>
      <c r="B58" s="498" t="s">
        <v>62</v>
      </c>
      <c r="C58" s="498" t="s">
        <v>62</v>
      </c>
      <c r="D58" s="498" t="s">
        <v>90</v>
      </c>
      <c r="E58" s="531" t="s">
        <v>92</v>
      </c>
      <c r="F58" s="499"/>
      <c r="G58" s="500">
        <v>10</v>
      </c>
      <c r="H58" s="501" t="s">
        <v>40</v>
      </c>
      <c r="I58" s="502" t="s">
        <v>41</v>
      </c>
      <c r="J58" s="503" t="s">
        <v>93</v>
      </c>
      <c r="K58" s="504">
        <v>9641744000</v>
      </c>
      <c r="L58" s="505">
        <v>0</v>
      </c>
      <c r="M58" s="505"/>
      <c r="N58" s="506"/>
      <c r="O58" s="505"/>
      <c r="P58" s="518">
        <f>K58-L58+M58-N58+O58</f>
        <v>9641744000</v>
      </c>
      <c r="Q58" s="505">
        <v>0</v>
      </c>
      <c r="R58" s="505">
        <v>9641744000</v>
      </c>
      <c r="S58" s="505">
        <v>4820871996</v>
      </c>
      <c r="T58" s="505">
        <v>4820871996</v>
      </c>
      <c r="U58" s="506">
        <v>4820871996</v>
      </c>
      <c r="V58" s="506">
        <v>4820871996</v>
      </c>
      <c r="W58" s="478">
        <f t="shared" si="18"/>
        <v>0.4999999995851373</v>
      </c>
      <c r="X58" s="252">
        <f t="shared" si="16"/>
        <v>0.4999999995851373</v>
      </c>
      <c r="Y58" s="507"/>
    </row>
    <row r="59" spans="1:25" s="386" customFormat="1" x14ac:dyDescent="0.15">
      <c r="A59" s="377" t="s">
        <v>33</v>
      </c>
      <c r="B59" s="378" t="s">
        <v>62</v>
      </c>
      <c r="C59" s="378" t="s">
        <v>90</v>
      </c>
      <c r="D59" s="378"/>
      <c r="E59" s="380"/>
      <c r="F59" s="376"/>
      <c r="G59" s="381"/>
      <c r="H59" s="376"/>
      <c r="I59" s="382"/>
      <c r="J59" s="360" t="s">
        <v>94</v>
      </c>
      <c r="K59" s="387">
        <f t="shared" ref="K59:V59" si="22">K60</f>
        <v>1825553000</v>
      </c>
      <c r="L59" s="388">
        <f t="shared" si="22"/>
        <v>0</v>
      </c>
      <c r="M59" s="388">
        <f t="shared" si="22"/>
        <v>0</v>
      </c>
      <c r="N59" s="389">
        <f t="shared" si="22"/>
        <v>0</v>
      </c>
      <c r="O59" s="388">
        <f t="shared" si="22"/>
        <v>0</v>
      </c>
      <c r="P59" s="388">
        <f t="shared" si="22"/>
        <v>1825553000</v>
      </c>
      <c r="Q59" s="388">
        <f t="shared" si="22"/>
        <v>0</v>
      </c>
      <c r="R59" s="388">
        <f t="shared" si="22"/>
        <v>1825553000</v>
      </c>
      <c r="S59" s="388">
        <f t="shared" si="22"/>
        <v>775017672</v>
      </c>
      <c r="T59" s="388">
        <f t="shared" si="22"/>
        <v>761896398</v>
      </c>
      <c r="U59" s="389">
        <f t="shared" si="22"/>
        <v>761896398</v>
      </c>
      <c r="V59" s="389">
        <f t="shared" si="22"/>
        <v>761896398</v>
      </c>
      <c r="W59" s="482">
        <f t="shared" si="18"/>
        <v>0.42453857652996108</v>
      </c>
      <c r="X59" s="254">
        <f t="shared" si="16"/>
        <v>0.4173510152813969</v>
      </c>
      <c r="Y59" s="507"/>
    </row>
    <row r="60" spans="1:25" s="386" customFormat="1" ht="22" x14ac:dyDescent="0.15">
      <c r="A60" s="377" t="s">
        <v>33</v>
      </c>
      <c r="B60" s="378" t="s">
        <v>62</v>
      </c>
      <c r="C60" s="378" t="s">
        <v>90</v>
      </c>
      <c r="D60" s="378" t="s">
        <v>43</v>
      </c>
      <c r="E60" s="380"/>
      <c r="F60" s="390"/>
      <c r="G60" s="381"/>
      <c r="H60" s="376"/>
      <c r="I60" s="382"/>
      <c r="J60" s="360" t="s">
        <v>95</v>
      </c>
      <c r="K60" s="387">
        <f t="shared" ref="K60:V60" si="23">SUM(K61:K63)</f>
        <v>1825553000</v>
      </c>
      <c r="L60" s="388">
        <f t="shared" si="23"/>
        <v>0</v>
      </c>
      <c r="M60" s="388">
        <f t="shared" si="23"/>
        <v>0</v>
      </c>
      <c r="N60" s="389">
        <f t="shared" si="23"/>
        <v>0</v>
      </c>
      <c r="O60" s="388">
        <f t="shared" si="23"/>
        <v>0</v>
      </c>
      <c r="P60" s="388">
        <f t="shared" si="23"/>
        <v>1825553000</v>
      </c>
      <c r="Q60" s="388">
        <f t="shared" si="23"/>
        <v>0</v>
      </c>
      <c r="R60" s="388">
        <f t="shared" si="23"/>
        <v>1825553000</v>
      </c>
      <c r="S60" s="388">
        <f t="shared" si="23"/>
        <v>775017672</v>
      </c>
      <c r="T60" s="388">
        <f t="shared" si="23"/>
        <v>761896398</v>
      </c>
      <c r="U60" s="389">
        <f t="shared" si="23"/>
        <v>761896398</v>
      </c>
      <c r="V60" s="389">
        <f t="shared" si="23"/>
        <v>761896398</v>
      </c>
      <c r="W60" s="482">
        <f t="shared" si="18"/>
        <v>0.42453857652996108</v>
      </c>
      <c r="X60" s="254">
        <f t="shared" si="16"/>
        <v>0.4173510152813969</v>
      </c>
      <c r="Y60" s="507"/>
    </row>
    <row r="61" spans="1:25" s="508" customFormat="1" ht="18.75" customHeight="1" x14ac:dyDescent="0.15">
      <c r="A61" s="497" t="s">
        <v>33</v>
      </c>
      <c r="B61" s="498" t="s">
        <v>62</v>
      </c>
      <c r="C61" s="498" t="s">
        <v>90</v>
      </c>
      <c r="D61" s="498" t="s">
        <v>43</v>
      </c>
      <c r="E61" s="499" t="s">
        <v>39</v>
      </c>
      <c r="F61" s="499"/>
      <c r="G61" s="500">
        <v>10</v>
      </c>
      <c r="H61" s="501" t="s">
        <v>40</v>
      </c>
      <c r="I61" s="502" t="s">
        <v>41</v>
      </c>
      <c r="J61" s="503" t="s">
        <v>96</v>
      </c>
      <c r="K61" s="504">
        <v>564784000</v>
      </c>
      <c r="L61" s="505">
        <v>0</v>
      </c>
      <c r="M61" s="505">
        <v>0</v>
      </c>
      <c r="N61" s="506">
        <v>0</v>
      </c>
      <c r="O61" s="505">
        <v>0</v>
      </c>
      <c r="P61" s="518">
        <f>K61-L61+M61-N61+O61</f>
        <v>564784000</v>
      </c>
      <c r="Q61" s="505">
        <v>0</v>
      </c>
      <c r="R61" s="505">
        <v>564784000</v>
      </c>
      <c r="S61" s="505">
        <v>237653603</v>
      </c>
      <c r="T61" s="505">
        <v>237653603</v>
      </c>
      <c r="U61" s="506">
        <v>237653603</v>
      </c>
      <c r="V61" s="506">
        <v>237653603</v>
      </c>
      <c r="W61" s="478">
        <f t="shared" si="18"/>
        <v>0.42078671315051419</v>
      </c>
      <c r="X61" s="252">
        <f t="shared" si="16"/>
        <v>0.42078671315051419</v>
      </c>
      <c r="Y61" s="507"/>
    </row>
    <row r="62" spans="1:25" s="508" customFormat="1" ht="22" x14ac:dyDescent="0.15">
      <c r="A62" s="497" t="s">
        <v>33</v>
      </c>
      <c r="B62" s="498" t="s">
        <v>62</v>
      </c>
      <c r="C62" s="498" t="s">
        <v>90</v>
      </c>
      <c r="D62" s="498" t="s">
        <v>43</v>
      </c>
      <c r="E62" s="499" t="s">
        <v>46</v>
      </c>
      <c r="F62" s="499"/>
      <c r="G62" s="500">
        <v>10</v>
      </c>
      <c r="H62" s="501" t="s">
        <v>40</v>
      </c>
      <c r="I62" s="502" t="s">
        <v>41</v>
      </c>
      <c r="J62" s="503" t="s">
        <v>97</v>
      </c>
      <c r="K62" s="504">
        <v>1195520000</v>
      </c>
      <c r="L62" s="505">
        <v>0</v>
      </c>
      <c r="M62" s="505">
        <v>0</v>
      </c>
      <c r="N62" s="506">
        <v>0</v>
      </c>
      <c r="O62" s="505">
        <v>0</v>
      </c>
      <c r="P62" s="518">
        <f>K62-L62+M62-N62+O62</f>
        <v>1195520000</v>
      </c>
      <c r="Q62" s="505">
        <v>0</v>
      </c>
      <c r="R62" s="505">
        <v>1195520000</v>
      </c>
      <c r="S62" s="505">
        <v>498166533</v>
      </c>
      <c r="T62" s="505">
        <v>498166533</v>
      </c>
      <c r="U62" s="506">
        <v>498166533</v>
      </c>
      <c r="V62" s="506">
        <v>498166533</v>
      </c>
      <c r="W62" s="478">
        <f t="shared" si="18"/>
        <v>0.41669443673046036</v>
      </c>
      <c r="X62" s="252">
        <f t="shared" si="16"/>
        <v>0.41669443673046036</v>
      </c>
      <c r="Y62" s="507"/>
    </row>
    <row r="63" spans="1:25" s="508" customFormat="1" ht="22" x14ac:dyDescent="0.15">
      <c r="A63" s="497" t="s">
        <v>33</v>
      </c>
      <c r="B63" s="498" t="s">
        <v>62</v>
      </c>
      <c r="C63" s="498" t="s">
        <v>90</v>
      </c>
      <c r="D63" s="498" t="s">
        <v>43</v>
      </c>
      <c r="E63" s="499" t="s">
        <v>98</v>
      </c>
      <c r="F63" s="499"/>
      <c r="G63" s="500">
        <v>10</v>
      </c>
      <c r="H63" s="501" t="s">
        <v>40</v>
      </c>
      <c r="I63" s="502" t="s">
        <v>41</v>
      </c>
      <c r="J63" s="503" t="s">
        <v>99</v>
      </c>
      <c r="K63" s="504">
        <v>65249000</v>
      </c>
      <c r="L63" s="505">
        <v>0</v>
      </c>
      <c r="M63" s="505">
        <v>0</v>
      </c>
      <c r="N63" s="506">
        <v>0</v>
      </c>
      <c r="O63" s="505">
        <v>0</v>
      </c>
      <c r="P63" s="518">
        <f>K63-L63+M63-N63+O63</f>
        <v>65249000</v>
      </c>
      <c r="Q63" s="505">
        <v>0</v>
      </c>
      <c r="R63" s="505">
        <v>65249000</v>
      </c>
      <c r="S63" s="505">
        <v>39197536</v>
      </c>
      <c r="T63" s="505">
        <v>26076262</v>
      </c>
      <c r="U63" s="506">
        <v>26076262</v>
      </c>
      <c r="V63" s="506">
        <v>26076262</v>
      </c>
      <c r="W63" s="478">
        <f t="shared" si="18"/>
        <v>0.60073772778126866</v>
      </c>
      <c r="X63" s="252">
        <f t="shared" si="16"/>
        <v>0.39964232402029148</v>
      </c>
      <c r="Y63" s="507"/>
    </row>
    <row r="64" spans="1:25" s="386" customFormat="1" x14ac:dyDescent="0.15">
      <c r="A64" s="377" t="s">
        <v>33</v>
      </c>
      <c r="B64" s="378" t="s">
        <v>62</v>
      </c>
      <c r="C64" s="378">
        <v>10</v>
      </c>
      <c r="D64" s="378"/>
      <c r="E64" s="380"/>
      <c r="F64" s="390"/>
      <c r="G64" s="381"/>
      <c r="H64" s="376"/>
      <c r="I64" s="382"/>
      <c r="J64" s="360" t="s">
        <v>100</v>
      </c>
      <c r="K64" s="387">
        <f t="shared" ref="K64:V64" si="24">+K65</f>
        <v>580007880</v>
      </c>
      <c r="L64" s="388">
        <f t="shared" si="24"/>
        <v>0</v>
      </c>
      <c r="M64" s="388">
        <f t="shared" si="24"/>
        <v>0</v>
      </c>
      <c r="N64" s="389">
        <f t="shared" si="24"/>
        <v>0</v>
      </c>
      <c r="O64" s="388">
        <f t="shared" si="24"/>
        <v>0</v>
      </c>
      <c r="P64" s="388">
        <f t="shared" si="24"/>
        <v>580007880</v>
      </c>
      <c r="Q64" s="388">
        <f t="shared" si="24"/>
        <v>0</v>
      </c>
      <c r="R64" s="388">
        <f t="shared" si="24"/>
        <v>9562780.6999999993</v>
      </c>
      <c r="S64" s="388">
        <f t="shared" si="24"/>
        <v>9562780.6999999993</v>
      </c>
      <c r="T64" s="388">
        <f t="shared" si="24"/>
        <v>9562780.6999999993</v>
      </c>
      <c r="U64" s="389">
        <f t="shared" si="24"/>
        <v>9562780.6999999993</v>
      </c>
      <c r="V64" s="389">
        <f t="shared" si="24"/>
        <v>9562780.6999999993</v>
      </c>
      <c r="W64" s="482">
        <f t="shared" si="18"/>
        <v>1.6487328930772458E-2</v>
      </c>
      <c r="X64" s="254">
        <f t="shared" si="16"/>
        <v>1.6487328930772458E-2</v>
      </c>
      <c r="Y64" s="507"/>
    </row>
    <row r="65" spans="1:255" s="508" customFormat="1" ht="18.75" customHeight="1" x14ac:dyDescent="0.15">
      <c r="A65" s="497" t="s">
        <v>33</v>
      </c>
      <c r="B65" s="498" t="s">
        <v>62</v>
      </c>
      <c r="C65" s="498">
        <v>10</v>
      </c>
      <c r="D65" s="498" t="s">
        <v>35</v>
      </c>
      <c r="E65" s="499" t="s">
        <v>39</v>
      </c>
      <c r="F65" s="499"/>
      <c r="G65" s="500"/>
      <c r="H65" s="501"/>
      <c r="I65" s="502"/>
      <c r="J65" s="503" t="s">
        <v>101</v>
      </c>
      <c r="K65" s="504">
        <v>580007880</v>
      </c>
      <c r="L65" s="505">
        <v>0</v>
      </c>
      <c r="M65" s="505">
        <v>0</v>
      </c>
      <c r="N65" s="506">
        <v>0</v>
      </c>
      <c r="O65" s="505">
        <v>0</v>
      </c>
      <c r="P65" s="518">
        <f>K65-L65+M65-N65+O65</f>
        <v>580007880</v>
      </c>
      <c r="Q65" s="505">
        <v>0</v>
      </c>
      <c r="R65" s="505">
        <v>9562780.6999999993</v>
      </c>
      <c r="S65" s="505">
        <v>9562780.6999999993</v>
      </c>
      <c r="T65" s="505">
        <v>9562780.6999999993</v>
      </c>
      <c r="U65" s="506">
        <v>9562780.6999999993</v>
      </c>
      <c r="V65" s="506">
        <v>9562780.6999999993</v>
      </c>
      <c r="W65" s="478">
        <f t="shared" si="18"/>
        <v>1.6487328930772458E-2</v>
      </c>
      <c r="X65" s="252">
        <f t="shared" si="16"/>
        <v>1.6487328930772458E-2</v>
      </c>
      <c r="Y65" s="507"/>
    </row>
    <row r="66" spans="1:255" s="340" customFormat="1" ht="22" x14ac:dyDescent="0.15">
      <c r="A66" s="371" t="s">
        <v>33</v>
      </c>
      <c r="B66" s="372" t="s">
        <v>102</v>
      </c>
      <c r="C66" s="372"/>
      <c r="D66" s="372"/>
      <c r="E66" s="372"/>
      <c r="F66" s="354"/>
      <c r="G66" s="372"/>
      <c r="H66" s="370"/>
      <c r="I66" s="373"/>
      <c r="J66" s="374" t="s">
        <v>103</v>
      </c>
      <c r="K66" s="375">
        <f>K67+K70+K71+K73</f>
        <v>1078250000</v>
      </c>
      <c r="L66" s="375">
        <f>L67+L70+L71+L73</f>
        <v>14312000</v>
      </c>
      <c r="M66" s="375">
        <f>M67+M70+M71+M73</f>
        <v>14312000</v>
      </c>
      <c r="N66" s="375">
        <f>N67+N70+N71+N73</f>
        <v>0</v>
      </c>
      <c r="O66" s="375">
        <f>O67+O70+O71+O73</f>
        <v>0</v>
      </c>
      <c r="P66" s="375">
        <f>P67+P70+P71</f>
        <v>1078250000</v>
      </c>
      <c r="Q66" s="375">
        <f>Q67+Q70+Q71+Q73</f>
        <v>0</v>
      </c>
      <c r="R66" s="375">
        <f>R67+R70+R71+R73</f>
        <v>1026061000</v>
      </c>
      <c r="S66" s="375">
        <f>S67+S70+S71</f>
        <v>1391000</v>
      </c>
      <c r="T66" s="375">
        <f>T67+T70+T71</f>
        <v>1391000</v>
      </c>
      <c r="U66" s="375">
        <f>U67+U70+U71</f>
        <v>1391000</v>
      </c>
      <c r="V66" s="375">
        <f>V67+V70+V71</f>
        <v>1391000</v>
      </c>
      <c r="W66" s="477">
        <f t="shared" si="18"/>
        <v>1.2900533271504753E-3</v>
      </c>
      <c r="X66" s="251">
        <f t="shared" si="16"/>
        <v>1.2900533271504753E-3</v>
      </c>
      <c r="Y66" s="507"/>
    </row>
    <row r="67" spans="1:255" s="340" customFormat="1" x14ac:dyDescent="0.15">
      <c r="A67" s="350" t="s">
        <v>33</v>
      </c>
      <c r="B67" s="351" t="s">
        <v>102</v>
      </c>
      <c r="C67" s="351" t="s">
        <v>35</v>
      </c>
      <c r="D67" s="351"/>
      <c r="E67" s="352"/>
      <c r="F67" s="354"/>
      <c r="G67" s="353"/>
      <c r="H67" s="354"/>
      <c r="I67" s="355"/>
      <c r="J67" s="360" t="s">
        <v>104</v>
      </c>
      <c r="K67" s="357">
        <f t="shared" ref="K67:V68" si="25">K68</f>
        <v>41877000</v>
      </c>
      <c r="L67" s="358">
        <f>L68</f>
        <v>0</v>
      </c>
      <c r="M67" s="358">
        <f>M68</f>
        <v>0</v>
      </c>
      <c r="N67" s="359">
        <f t="shared" si="25"/>
        <v>0</v>
      </c>
      <c r="O67" s="358">
        <f t="shared" si="25"/>
        <v>0</v>
      </c>
      <c r="P67" s="358">
        <f>P68</f>
        <v>41877000</v>
      </c>
      <c r="Q67" s="358">
        <f t="shared" si="25"/>
        <v>0</v>
      </c>
      <c r="R67" s="358">
        <f>R68</f>
        <v>4000000</v>
      </c>
      <c r="S67" s="358">
        <f t="shared" si="25"/>
        <v>1391000</v>
      </c>
      <c r="T67" s="358">
        <f t="shared" si="25"/>
        <v>1391000</v>
      </c>
      <c r="U67" s="359">
        <f t="shared" si="25"/>
        <v>1391000</v>
      </c>
      <c r="V67" s="359">
        <f t="shared" si="25"/>
        <v>1391000</v>
      </c>
      <c r="W67" s="482">
        <f t="shared" si="18"/>
        <v>3.3216323996465839E-2</v>
      </c>
      <c r="X67" s="254">
        <f t="shared" si="16"/>
        <v>3.3216323996465839E-2</v>
      </c>
      <c r="Y67" s="507"/>
    </row>
    <row r="68" spans="1:255" s="340" customFormat="1" x14ac:dyDescent="0.15">
      <c r="A68" s="350" t="s">
        <v>33</v>
      </c>
      <c r="B68" s="351" t="s">
        <v>102</v>
      </c>
      <c r="C68" s="351" t="s">
        <v>35</v>
      </c>
      <c r="D68" s="351" t="s">
        <v>43</v>
      </c>
      <c r="E68" s="352"/>
      <c r="F68" s="206"/>
      <c r="G68" s="353"/>
      <c r="H68" s="354"/>
      <c r="I68" s="355"/>
      <c r="J68" s="360" t="s">
        <v>105</v>
      </c>
      <c r="K68" s="357">
        <f t="shared" si="25"/>
        <v>41877000</v>
      </c>
      <c r="L68" s="358">
        <f t="shared" si="25"/>
        <v>0</v>
      </c>
      <c r="M68" s="358">
        <f t="shared" si="25"/>
        <v>0</v>
      </c>
      <c r="N68" s="359">
        <f t="shared" si="25"/>
        <v>0</v>
      </c>
      <c r="O68" s="358">
        <f t="shared" si="25"/>
        <v>0</v>
      </c>
      <c r="P68" s="358">
        <f t="shared" si="25"/>
        <v>41877000</v>
      </c>
      <c r="Q68" s="358">
        <f t="shared" si="25"/>
        <v>0</v>
      </c>
      <c r="R68" s="358">
        <f t="shared" si="25"/>
        <v>4000000</v>
      </c>
      <c r="S68" s="358">
        <f t="shared" si="25"/>
        <v>1391000</v>
      </c>
      <c r="T68" s="358">
        <f t="shared" si="25"/>
        <v>1391000</v>
      </c>
      <c r="U68" s="359">
        <f t="shared" si="25"/>
        <v>1391000</v>
      </c>
      <c r="V68" s="359">
        <f t="shared" si="25"/>
        <v>1391000</v>
      </c>
      <c r="W68" s="477">
        <f t="shared" si="18"/>
        <v>3.3216323996465839E-2</v>
      </c>
      <c r="X68" s="251">
        <f t="shared" si="16"/>
        <v>3.3216323996465839E-2</v>
      </c>
      <c r="Y68" s="507"/>
    </row>
    <row r="69" spans="1:255" s="508" customFormat="1" ht="18.75" customHeight="1" x14ac:dyDescent="0.15">
      <c r="A69" s="497" t="s">
        <v>33</v>
      </c>
      <c r="B69" s="498" t="s">
        <v>102</v>
      </c>
      <c r="C69" s="498" t="s">
        <v>35</v>
      </c>
      <c r="D69" s="498" t="s">
        <v>43</v>
      </c>
      <c r="E69" s="499" t="s">
        <v>54</v>
      </c>
      <c r="F69" s="499"/>
      <c r="G69" s="500">
        <v>10</v>
      </c>
      <c r="H69" s="501" t="s">
        <v>40</v>
      </c>
      <c r="I69" s="502" t="s">
        <v>41</v>
      </c>
      <c r="J69" s="503" t="s">
        <v>106</v>
      </c>
      <c r="K69" s="504">
        <v>41877000</v>
      </c>
      <c r="L69" s="505">
        <v>0</v>
      </c>
      <c r="M69" s="505">
        <v>0</v>
      </c>
      <c r="N69" s="506">
        <v>0</v>
      </c>
      <c r="O69" s="505">
        <v>0</v>
      </c>
      <c r="P69" s="518">
        <f>K69-L69+M69-N69+O69</f>
        <v>41877000</v>
      </c>
      <c r="Q69" s="505">
        <v>0</v>
      </c>
      <c r="R69" s="505">
        <v>4000000</v>
      </c>
      <c r="S69" s="505">
        <v>1391000</v>
      </c>
      <c r="T69" s="505">
        <v>1391000</v>
      </c>
      <c r="U69" s="506">
        <v>1391000</v>
      </c>
      <c r="V69" s="506">
        <v>1391000</v>
      </c>
      <c r="W69" s="478">
        <f t="shared" si="18"/>
        <v>3.3216323996465839E-2</v>
      </c>
      <c r="X69" s="252">
        <f t="shared" si="16"/>
        <v>3.3216323996465839E-2</v>
      </c>
      <c r="Y69" s="507"/>
    </row>
    <row r="70" spans="1:255" s="340" customFormat="1" x14ac:dyDescent="0.15">
      <c r="A70" s="350" t="s">
        <v>33</v>
      </c>
      <c r="B70" s="351" t="s">
        <v>102</v>
      </c>
      <c r="C70" s="351" t="s">
        <v>62</v>
      </c>
      <c r="D70" s="351"/>
      <c r="E70" s="352"/>
      <c r="F70" s="354"/>
      <c r="G70" s="353">
        <v>10</v>
      </c>
      <c r="H70" s="354" t="s">
        <v>40</v>
      </c>
      <c r="I70" s="355" t="s">
        <v>41</v>
      </c>
      <c r="J70" s="360" t="s">
        <v>107</v>
      </c>
      <c r="K70" s="357">
        <v>14312000</v>
      </c>
      <c r="L70" s="358">
        <v>14312000</v>
      </c>
      <c r="M70" s="358">
        <v>14312000</v>
      </c>
      <c r="N70" s="359">
        <v>0</v>
      </c>
      <c r="O70" s="358">
        <v>0</v>
      </c>
      <c r="P70" s="358">
        <f>K70-L70+M70-N70+O70</f>
        <v>14312000</v>
      </c>
      <c r="Q70" s="358">
        <v>0</v>
      </c>
      <c r="R70" s="358">
        <v>0</v>
      </c>
      <c r="S70" s="358">
        <v>0</v>
      </c>
      <c r="T70" s="358">
        <v>0</v>
      </c>
      <c r="U70" s="359">
        <v>0</v>
      </c>
      <c r="V70" s="359">
        <v>0</v>
      </c>
      <c r="W70" s="477">
        <v>0</v>
      </c>
      <c r="X70" s="251">
        <v>0</v>
      </c>
      <c r="Y70" s="507"/>
    </row>
    <row r="71" spans="1:255" s="340" customFormat="1" x14ac:dyDescent="0.15">
      <c r="A71" s="350" t="s">
        <v>33</v>
      </c>
      <c r="B71" s="351" t="s">
        <v>102</v>
      </c>
      <c r="C71" s="351" t="s">
        <v>90</v>
      </c>
      <c r="D71" s="351"/>
      <c r="E71" s="352"/>
      <c r="F71" s="354"/>
      <c r="G71" s="353"/>
      <c r="H71" s="354"/>
      <c r="I71" s="355"/>
      <c r="J71" s="360" t="s">
        <v>108</v>
      </c>
      <c r="K71" s="357">
        <f t="shared" ref="K71:V71" si="26">K72</f>
        <v>1022061000</v>
      </c>
      <c r="L71" s="358">
        <f t="shared" si="26"/>
        <v>0</v>
      </c>
      <c r="M71" s="358">
        <f t="shared" si="26"/>
        <v>0</v>
      </c>
      <c r="N71" s="359">
        <f t="shared" si="26"/>
        <v>0</v>
      </c>
      <c r="O71" s="358">
        <f t="shared" si="26"/>
        <v>0</v>
      </c>
      <c r="P71" s="358">
        <f t="shared" si="26"/>
        <v>1022061000</v>
      </c>
      <c r="Q71" s="358">
        <f t="shared" si="26"/>
        <v>0</v>
      </c>
      <c r="R71" s="358">
        <f t="shared" si="26"/>
        <v>1022061000</v>
      </c>
      <c r="S71" s="358">
        <f t="shared" si="26"/>
        <v>0</v>
      </c>
      <c r="T71" s="358">
        <f t="shared" si="26"/>
        <v>0</v>
      </c>
      <c r="U71" s="359">
        <f t="shared" si="26"/>
        <v>0</v>
      </c>
      <c r="V71" s="359">
        <f t="shared" si="26"/>
        <v>0</v>
      </c>
      <c r="W71" s="477">
        <f>S71/P71</f>
        <v>0</v>
      </c>
      <c r="X71" s="251">
        <f t="shared" si="16"/>
        <v>0</v>
      </c>
      <c r="Y71" s="507"/>
    </row>
    <row r="72" spans="1:255" s="508" customFormat="1" ht="18.75" customHeight="1" x14ac:dyDescent="0.15">
      <c r="A72" s="497" t="s">
        <v>33</v>
      </c>
      <c r="B72" s="498" t="s">
        <v>102</v>
      </c>
      <c r="C72" s="498" t="s">
        <v>90</v>
      </c>
      <c r="D72" s="498" t="s">
        <v>35</v>
      </c>
      <c r="E72" s="499"/>
      <c r="F72" s="499"/>
      <c r="G72" s="500">
        <v>11</v>
      </c>
      <c r="H72" s="501" t="s">
        <v>40</v>
      </c>
      <c r="I72" s="502" t="s">
        <v>109</v>
      </c>
      <c r="J72" s="503" t="s">
        <v>110</v>
      </c>
      <c r="K72" s="504">
        <v>1022061000</v>
      </c>
      <c r="L72" s="505">
        <v>0</v>
      </c>
      <c r="M72" s="505">
        <v>0</v>
      </c>
      <c r="N72" s="506">
        <v>0</v>
      </c>
      <c r="O72" s="505">
        <v>0</v>
      </c>
      <c r="P72" s="518">
        <f>K72-L72+M72-N72+O72</f>
        <v>1022061000</v>
      </c>
      <c r="Q72" s="505">
        <v>0</v>
      </c>
      <c r="R72" s="505">
        <v>1022061000</v>
      </c>
      <c r="S72" s="505">
        <v>0</v>
      </c>
      <c r="T72" s="505">
        <v>0</v>
      </c>
      <c r="U72" s="506">
        <v>0</v>
      </c>
      <c r="V72" s="506">
        <v>0</v>
      </c>
      <c r="W72" s="478">
        <v>0</v>
      </c>
      <c r="X72" s="252">
        <f t="shared" si="16"/>
        <v>0</v>
      </c>
      <c r="Y72" s="507"/>
    </row>
    <row r="73" spans="1:255" s="340" customFormat="1" x14ac:dyDescent="0.15">
      <c r="A73" s="350"/>
      <c r="B73" s="351"/>
      <c r="C73" s="351"/>
      <c r="D73" s="351"/>
      <c r="E73" s="352"/>
      <c r="F73" s="354"/>
      <c r="G73" s="353"/>
      <c r="H73" s="354"/>
      <c r="I73" s="355"/>
      <c r="J73" s="360"/>
      <c r="K73" s="357"/>
      <c r="L73" s="358"/>
      <c r="M73" s="358"/>
      <c r="N73" s="359"/>
      <c r="O73" s="358"/>
      <c r="P73" s="358"/>
      <c r="Q73" s="358"/>
      <c r="R73" s="358"/>
      <c r="S73" s="358"/>
      <c r="T73" s="358"/>
      <c r="U73" s="359"/>
      <c r="V73" s="359"/>
      <c r="W73" s="477"/>
      <c r="X73" s="251"/>
      <c r="Y73" s="507"/>
    </row>
    <row r="74" spans="1:255" s="364" customFormat="1" ht="14" thickBot="1" x14ac:dyDescent="0.2">
      <c r="A74" s="213"/>
      <c r="B74" s="214"/>
      <c r="C74" s="214"/>
      <c r="D74" s="214"/>
      <c r="E74" s="205"/>
      <c r="G74" s="207"/>
      <c r="H74" s="206"/>
      <c r="I74" s="208"/>
      <c r="J74" s="361"/>
      <c r="K74" s="258"/>
      <c r="L74" s="362"/>
      <c r="M74" s="362"/>
      <c r="N74" s="363"/>
      <c r="O74" s="362"/>
      <c r="P74" s="362"/>
      <c r="Q74" s="362"/>
      <c r="R74" s="362"/>
      <c r="S74" s="362"/>
      <c r="T74" s="362"/>
      <c r="U74" s="363"/>
      <c r="V74" s="363"/>
      <c r="W74" s="483"/>
      <c r="X74" s="252"/>
      <c r="Y74" s="507"/>
    </row>
    <row r="75" spans="1:255" s="341" customFormat="1" ht="20" customHeight="1" thickTop="1" thickBot="1" x14ac:dyDescent="0.2">
      <c r="A75" s="334" t="s">
        <v>111</v>
      </c>
      <c r="B75" s="335"/>
      <c r="C75" s="335"/>
      <c r="D75" s="335"/>
      <c r="E75" s="335"/>
      <c r="F75" s="336"/>
      <c r="G75" s="335"/>
      <c r="H75" s="336"/>
      <c r="I75" s="337"/>
      <c r="J75" s="338" t="s">
        <v>112</v>
      </c>
      <c r="K75" s="398">
        <f t="shared" ref="K75:V75" si="27">K76+K89+K117</f>
        <v>441892487504</v>
      </c>
      <c r="L75" s="398">
        <f t="shared" si="27"/>
        <v>0</v>
      </c>
      <c r="M75" s="398">
        <f t="shared" si="27"/>
        <v>0</v>
      </c>
      <c r="N75" s="398">
        <f t="shared" si="27"/>
        <v>0</v>
      </c>
      <c r="O75" s="398">
        <f t="shared" si="27"/>
        <v>0</v>
      </c>
      <c r="P75" s="398">
        <f t="shared" si="27"/>
        <v>441892487504</v>
      </c>
      <c r="Q75" s="398">
        <f t="shared" si="27"/>
        <v>0</v>
      </c>
      <c r="R75" s="398">
        <f>R76+R89+R117</f>
        <v>436391938457.40002</v>
      </c>
      <c r="S75" s="398">
        <f t="shared" si="27"/>
        <v>386277708500.76001</v>
      </c>
      <c r="T75" s="398">
        <f t="shared" si="27"/>
        <v>245717588878.99997</v>
      </c>
      <c r="U75" s="398">
        <f t="shared" si="27"/>
        <v>245717588878.99997</v>
      </c>
      <c r="V75" s="398">
        <f t="shared" si="27"/>
        <v>245717588878.99997</v>
      </c>
      <c r="W75" s="484">
        <f t="shared" ref="W75:W94" si="28">S75/P75</f>
        <v>0.87414409482863964</v>
      </c>
      <c r="X75" s="255">
        <f t="shared" ref="X75:X94" si="29">T75/P75</f>
        <v>0.55605740271105142</v>
      </c>
      <c r="Y75" s="507"/>
      <c r="Z75" s="340"/>
      <c r="AA75" s="340"/>
      <c r="AB75" s="340"/>
      <c r="AC75" s="340"/>
      <c r="AD75" s="340"/>
      <c r="AE75" s="340"/>
      <c r="AF75" s="340"/>
      <c r="AG75" s="340"/>
      <c r="AH75" s="340"/>
      <c r="AI75" s="340"/>
      <c r="AJ75" s="340"/>
      <c r="AK75" s="340"/>
      <c r="AL75" s="340"/>
      <c r="AM75" s="340"/>
      <c r="AN75" s="340"/>
      <c r="AO75" s="340"/>
      <c r="AP75" s="340"/>
      <c r="AQ75" s="340"/>
      <c r="AR75" s="340"/>
      <c r="AS75" s="340"/>
      <c r="AT75" s="340"/>
      <c r="AU75" s="340"/>
      <c r="AV75" s="340"/>
      <c r="AW75" s="340"/>
      <c r="AX75" s="340"/>
      <c r="AY75" s="340"/>
      <c r="AZ75" s="340"/>
      <c r="BA75" s="340"/>
      <c r="BB75" s="340"/>
      <c r="BC75" s="340"/>
      <c r="BD75" s="340"/>
      <c r="BE75" s="340"/>
      <c r="BF75" s="340"/>
      <c r="BG75" s="340"/>
      <c r="BH75" s="340"/>
      <c r="BI75" s="340"/>
      <c r="BJ75" s="340"/>
      <c r="BK75" s="340"/>
      <c r="BL75" s="340"/>
      <c r="BM75" s="340"/>
      <c r="BN75" s="340"/>
      <c r="BO75" s="340"/>
      <c r="BP75" s="340"/>
      <c r="BQ75" s="340"/>
      <c r="BR75" s="340"/>
      <c r="BS75" s="340"/>
      <c r="BT75" s="340"/>
      <c r="BU75" s="340"/>
      <c r="BV75" s="340"/>
      <c r="BW75" s="340"/>
      <c r="BX75" s="340"/>
      <c r="BY75" s="340"/>
      <c r="BZ75" s="340"/>
      <c r="CA75" s="340"/>
      <c r="CB75" s="340"/>
      <c r="CC75" s="340"/>
      <c r="CD75" s="340"/>
      <c r="CE75" s="340"/>
      <c r="CF75" s="340"/>
      <c r="CG75" s="340"/>
      <c r="CH75" s="340"/>
      <c r="CI75" s="340"/>
      <c r="CJ75" s="340"/>
      <c r="CK75" s="340"/>
      <c r="CL75" s="340"/>
      <c r="CM75" s="340"/>
      <c r="CN75" s="340"/>
      <c r="CO75" s="340"/>
      <c r="CP75" s="340"/>
      <c r="CQ75" s="340"/>
      <c r="CR75" s="340"/>
      <c r="CS75" s="340"/>
      <c r="CT75" s="340"/>
      <c r="CU75" s="340"/>
      <c r="CV75" s="340"/>
      <c r="CW75" s="340"/>
      <c r="CX75" s="340"/>
      <c r="CY75" s="340"/>
      <c r="CZ75" s="340"/>
      <c r="DA75" s="340"/>
      <c r="DB75" s="340"/>
      <c r="DC75" s="340"/>
      <c r="DD75" s="340"/>
      <c r="DE75" s="340"/>
      <c r="DF75" s="340"/>
      <c r="DG75" s="340"/>
      <c r="DH75" s="340"/>
      <c r="DI75" s="340"/>
      <c r="DJ75" s="340"/>
      <c r="DK75" s="340"/>
      <c r="DL75" s="340"/>
      <c r="DM75" s="340"/>
      <c r="DN75" s="340"/>
      <c r="DO75" s="340"/>
      <c r="DP75" s="340"/>
      <c r="DQ75" s="340"/>
      <c r="DR75" s="340"/>
      <c r="DS75" s="340"/>
      <c r="DT75" s="340"/>
      <c r="DU75" s="340"/>
      <c r="DV75" s="340"/>
      <c r="DW75" s="340"/>
      <c r="DX75" s="340"/>
      <c r="DY75" s="340"/>
      <c r="DZ75" s="340"/>
      <c r="EA75" s="340"/>
      <c r="EB75" s="340"/>
      <c r="EC75" s="340"/>
      <c r="ED75" s="340"/>
      <c r="EE75" s="340"/>
      <c r="EF75" s="340"/>
      <c r="EG75" s="340"/>
      <c r="EH75" s="340"/>
      <c r="EI75" s="340"/>
      <c r="EJ75" s="340"/>
      <c r="EK75" s="340"/>
      <c r="EL75" s="340"/>
      <c r="EM75" s="340"/>
      <c r="EN75" s="340"/>
      <c r="EO75" s="340"/>
      <c r="EP75" s="340"/>
      <c r="EQ75" s="340"/>
      <c r="ER75" s="340"/>
      <c r="ES75" s="340"/>
      <c r="ET75" s="340"/>
      <c r="EU75" s="340"/>
      <c r="EV75" s="340"/>
      <c r="EW75" s="340"/>
      <c r="EX75" s="340"/>
      <c r="EY75" s="340"/>
      <c r="EZ75" s="340"/>
      <c r="FA75" s="340"/>
      <c r="FB75" s="340"/>
      <c r="FC75" s="340"/>
      <c r="FD75" s="340"/>
      <c r="FE75" s="340"/>
      <c r="FF75" s="340"/>
      <c r="FG75" s="340"/>
      <c r="FH75" s="340"/>
      <c r="FI75" s="340"/>
      <c r="FJ75" s="340"/>
      <c r="FK75" s="340"/>
      <c r="FL75" s="340"/>
      <c r="FM75" s="340"/>
      <c r="FN75" s="340"/>
      <c r="FO75" s="340"/>
      <c r="FP75" s="340"/>
      <c r="FQ75" s="340"/>
      <c r="FR75" s="340"/>
      <c r="FS75" s="340"/>
      <c r="FT75" s="340"/>
      <c r="FU75" s="340"/>
      <c r="FV75" s="340"/>
      <c r="FW75" s="340"/>
      <c r="FX75" s="340"/>
      <c r="FY75" s="340"/>
      <c r="FZ75" s="340"/>
      <c r="GA75" s="340"/>
      <c r="GB75" s="340"/>
      <c r="GC75" s="340"/>
      <c r="GD75" s="340"/>
      <c r="GE75" s="340"/>
      <c r="GF75" s="340"/>
      <c r="GG75" s="340"/>
      <c r="GH75" s="340"/>
      <c r="GI75" s="340"/>
      <c r="GJ75" s="340"/>
      <c r="GK75" s="340"/>
      <c r="GL75" s="340"/>
      <c r="GM75" s="340"/>
      <c r="GN75" s="340"/>
      <c r="GO75" s="340"/>
      <c r="GP75" s="340"/>
      <c r="GQ75" s="340"/>
      <c r="GR75" s="340"/>
      <c r="GS75" s="340"/>
      <c r="GT75" s="340"/>
      <c r="GU75" s="340"/>
      <c r="GV75" s="340"/>
      <c r="GW75" s="340"/>
      <c r="GX75" s="340"/>
      <c r="GY75" s="340"/>
      <c r="GZ75" s="340"/>
      <c r="HA75" s="340"/>
      <c r="HB75" s="340"/>
      <c r="HC75" s="340"/>
      <c r="HD75" s="340"/>
      <c r="HE75" s="340"/>
      <c r="HF75" s="340"/>
      <c r="HG75" s="340"/>
      <c r="HH75" s="340"/>
      <c r="HI75" s="340"/>
      <c r="HJ75" s="340"/>
      <c r="HK75" s="340"/>
      <c r="HL75" s="340"/>
      <c r="HM75" s="340"/>
      <c r="HN75" s="340"/>
      <c r="HO75" s="340"/>
      <c r="HP75" s="340"/>
      <c r="HQ75" s="340"/>
      <c r="HR75" s="340"/>
      <c r="HS75" s="340"/>
      <c r="HT75" s="340"/>
      <c r="HU75" s="340"/>
      <c r="HV75" s="340"/>
      <c r="HW75" s="340"/>
      <c r="HX75" s="340"/>
      <c r="HY75" s="340"/>
      <c r="HZ75" s="340"/>
      <c r="IA75" s="340"/>
      <c r="IB75" s="340"/>
      <c r="IC75" s="340"/>
      <c r="ID75" s="340"/>
      <c r="IE75" s="340"/>
      <c r="IF75" s="340"/>
      <c r="IG75" s="340"/>
      <c r="IH75" s="340"/>
      <c r="II75" s="340"/>
      <c r="IJ75" s="340"/>
      <c r="IK75" s="340"/>
      <c r="IL75" s="340"/>
      <c r="IM75" s="340"/>
      <c r="IN75" s="340"/>
      <c r="IO75" s="340"/>
      <c r="IP75" s="340"/>
      <c r="IQ75" s="340"/>
      <c r="IR75" s="340"/>
      <c r="IS75" s="340"/>
      <c r="IT75" s="340"/>
      <c r="IU75" s="340"/>
    </row>
    <row r="76" spans="1:255" s="340" customFormat="1" ht="42" customHeight="1" thickTop="1" x14ac:dyDescent="0.15">
      <c r="A76" s="350" t="s">
        <v>111</v>
      </c>
      <c r="B76" s="351" t="s">
        <v>113</v>
      </c>
      <c r="C76" s="351"/>
      <c r="D76" s="351"/>
      <c r="E76" s="462"/>
      <c r="F76" s="463"/>
      <c r="G76" s="353"/>
      <c r="H76" s="354" t="s">
        <v>40</v>
      </c>
      <c r="I76" s="355" t="s">
        <v>41</v>
      </c>
      <c r="J76" s="360" t="s">
        <v>114</v>
      </c>
      <c r="K76" s="357">
        <f>K77</f>
        <v>137500000000</v>
      </c>
      <c r="L76" s="357">
        <f t="shared" ref="L76:S76" si="30">L77</f>
        <v>0</v>
      </c>
      <c r="M76" s="357">
        <f t="shared" si="30"/>
        <v>0</v>
      </c>
      <c r="N76" s="357">
        <f t="shared" si="30"/>
        <v>0</v>
      </c>
      <c r="O76" s="357">
        <f t="shared" si="30"/>
        <v>0</v>
      </c>
      <c r="P76" s="357">
        <f t="shared" si="30"/>
        <v>137500000000</v>
      </c>
      <c r="Q76" s="357">
        <f t="shared" si="30"/>
        <v>0</v>
      </c>
      <c r="R76" s="357">
        <f>R77</f>
        <v>137133546664</v>
      </c>
      <c r="S76" s="357">
        <f t="shared" si="30"/>
        <v>120753971827</v>
      </c>
      <c r="T76" s="358">
        <f>T77</f>
        <v>103845090266</v>
      </c>
      <c r="U76" s="359">
        <f>U77</f>
        <v>103845090266</v>
      </c>
      <c r="V76" s="359">
        <f>V77</f>
        <v>103845090266</v>
      </c>
      <c r="W76" s="476">
        <f t="shared" si="28"/>
        <v>0.8782107041963636</v>
      </c>
      <c r="X76" s="250">
        <f t="shared" si="29"/>
        <v>0.75523702011636362</v>
      </c>
      <c r="Y76" s="507"/>
    </row>
    <row r="77" spans="1:255" s="340" customFormat="1" x14ac:dyDescent="0.15">
      <c r="A77" s="350" t="s">
        <v>111</v>
      </c>
      <c r="B77" s="351" t="s">
        <v>113</v>
      </c>
      <c r="C77" s="351" t="s">
        <v>115</v>
      </c>
      <c r="D77" s="457"/>
      <c r="E77" s="457"/>
      <c r="F77" s="354"/>
      <c r="G77" s="353"/>
      <c r="H77" s="354"/>
      <c r="I77" s="355"/>
      <c r="J77" s="360" t="s">
        <v>116</v>
      </c>
      <c r="K77" s="357">
        <f t="shared" ref="K77:P77" si="31">K78+K84</f>
        <v>137500000000</v>
      </c>
      <c r="L77" s="357">
        <f t="shared" si="31"/>
        <v>0</v>
      </c>
      <c r="M77" s="357">
        <f t="shared" si="31"/>
        <v>0</v>
      </c>
      <c r="N77" s="357">
        <f t="shared" si="31"/>
        <v>0</v>
      </c>
      <c r="O77" s="357">
        <f t="shared" si="31"/>
        <v>0</v>
      </c>
      <c r="P77" s="358">
        <f t="shared" si="31"/>
        <v>137500000000</v>
      </c>
      <c r="Q77" s="358">
        <f t="shared" ref="Q77:V77" si="32">Q78+Q84</f>
        <v>0</v>
      </c>
      <c r="R77" s="358">
        <f>R78+R84</f>
        <v>137133546664</v>
      </c>
      <c r="S77" s="358">
        <f t="shared" si="32"/>
        <v>120753971827</v>
      </c>
      <c r="T77" s="358">
        <f t="shared" si="32"/>
        <v>103845090266</v>
      </c>
      <c r="U77" s="358">
        <f t="shared" si="32"/>
        <v>103845090266</v>
      </c>
      <c r="V77" s="358">
        <f t="shared" si="32"/>
        <v>103845090266</v>
      </c>
      <c r="W77" s="476">
        <f t="shared" si="28"/>
        <v>0.8782107041963636</v>
      </c>
      <c r="X77" s="250">
        <f t="shared" si="29"/>
        <v>0.75523702011636362</v>
      </c>
      <c r="Y77" s="507"/>
    </row>
    <row r="78" spans="1:255" s="340" customFormat="1" ht="44" x14ac:dyDescent="0.15">
      <c r="A78" s="350" t="s">
        <v>111</v>
      </c>
      <c r="B78" s="351" t="s">
        <v>113</v>
      </c>
      <c r="C78" s="351" t="s">
        <v>115</v>
      </c>
      <c r="D78" s="457">
        <v>13</v>
      </c>
      <c r="E78" s="464"/>
      <c r="F78" s="354"/>
      <c r="G78" s="353"/>
      <c r="H78" s="354"/>
      <c r="I78" s="355"/>
      <c r="J78" s="360" t="s">
        <v>117</v>
      </c>
      <c r="K78" s="357">
        <f>K79+K82</f>
        <v>115000000000</v>
      </c>
      <c r="L78" s="357">
        <f>L79</f>
        <v>0</v>
      </c>
      <c r="M78" s="357">
        <f>M79</f>
        <v>0</v>
      </c>
      <c r="N78" s="357">
        <f>N79</f>
        <v>0</v>
      </c>
      <c r="O78" s="357">
        <f>O79</f>
        <v>0</v>
      </c>
      <c r="P78" s="358">
        <f t="shared" ref="P78:P83" si="33">K78-L78+M78-N78+O78</f>
        <v>115000000000</v>
      </c>
      <c r="Q78" s="358">
        <f>Q79</f>
        <v>0</v>
      </c>
      <c r="R78" s="358">
        <f>R79+R82</f>
        <v>114883546664</v>
      </c>
      <c r="S78" s="358">
        <f>S79+S82</f>
        <v>114528290255</v>
      </c>
      <c r="T78" s="358">
        <f>T79+T82</f>
        <v>100884773066.67</v>
      </c>
      <c r="U78" s="358">
        <f>U79+U82</f>
        <v>100884773066.67</v>
      </c>
      <c r="V78" s="358">
        <f>V79+V82</f>
        <v>100884773066.67</v>
      </c>
      <c r="W78" s="476">
        <f t="shared" si="28"/>
        <v>0.99589817613043474</v>
      </c>
      <c r="X78" s="250">
        <f t="shared" si="29"/>
        <v>0.877258896231913</v>
      </c>
      <c r="Y78" s="507"/>
    </row>
    <row r="79" spans="1:255" s="340" customFormat="1" ht="45" customHeight="1" x14ac:dyDescent="0.15">
      <c r="A79" s="350" t="s">
        <v>111</v>
      </c>
      <c r="B79" s="351" t="s">
        <v>113</v>
      </c>
      <c r="C79" s="351" t="s">
        <v>115</v>
      </c>
      <c r="D79" s="457">
        <v>13</v>
      </c>
      <c r="E79" s="351" t="s">
        <v>118</v>
      </c>
      <c r="F79" s="354"/>
      <c r="G79" s="353">
        <v>10</v>
      </c>
      <c r="H79" s="354" t="s">
        <v>40</v>
      </c>
      <c r="I79" s="355" t="s">
        <v>41</v>
      </c>
      <c r="J79" s="360" t="s">
        <v>119</v>
      </c>
      <c r="K79" s="357">
        <f>K80+K81</f>
        <v>104712654000</v>
      </c>
      <c r="L79" s="357">
        <f>L80+L81+L82</f>
        <v>0</v>
      </c>
      <c r="M79" s="357">
        <f>M80+M81+M82</f>
        <v>0</v>
      </c>
      <c r="N79" s="357">
        <f>N80+N81+N82</f>
        <v>0</v>
      </c>
      <c r="O79" s="357">
        <f>O80+O81+O82</f>
        <v>0</v>
      </c>
      <c r="P79" s="358">
        <f t="shared" si="33"/>
        <v>104712654000</v>
      </c>
      <c r="Q79" s="358">
        <f>Q80+Q81+Q82</f>
        <v>0</v>
      </c>
      <c r="R79" s="357">
        <f>R80+R81</f>
        <v>104712654000</v>
      </c>
      <c r="S79" s="357">
        <f>S80+S81</f>
        <v>104372009918</v>
      </c>
      <c r="T79" s="357">
        <f>T80+T81</f>
        <v>93787303442</v>
      </c>
      <c r="U79" s="357">
        <f>U80+U81</f>
        <v>93787303442</v>
      </c>
      <c r="V79" s="357">
        <f>V80+V81</f>
        <v>93787303442</v>
      </c>
      <c r="W79" s="476">
        <f>S79/P79</f>
        <v>0.99674686803373358</v>
      </c>
      <c r="X79" s="250">
        <f>T79/P79</f>
        <v>0.89566351209090733</v>
      </c>
      <c r="Y79" s="507"/>
    </row>
    <row r="80" spans="1:255" s="364" customFormat="1" ht="27.75" customHeight="1" x14ac:dyDescent="0.15">
      <c r="A80" s="213" t="s">
        <v>111</v>
      </c>
      <c r="B80" s="214" t="s">
        <v>113</v>
      </c>
      <c r="C80" s="214" t="s">
        <v>115</v>
      </c>
      <c r="D80" s="458">
        <v>13</v>
      </c>
      <c r="E80" s="205" t="s">
        <v>118</v>
      </c>
      <c r="F80" s="206" t="s">
        <v>120</v>
      </c>
      <c r="G80" s="207">
        <v>10</v>
      </c>
      <c r="H80" s="206" t="s">
        <v>40</v>
      </c>
      <c r="I80" s="208" t="s">
        <v>41</v>
      </c>
      <c r="J80" s="503" t="s">
        <v>121</v>
      </c>
      <c r="K80" s="258">
        <v>70000000000</v>
      </c>
      <c r="L80" s="362">
        <v>0</v>
      </c>
      <c r="M80" s="362">
        <v>0</v>
      </c>
      <c r="N80" s="363">
        <v>0</v>
      </c>
      <c r="O80" s="362">
        <v>0</v>
      </c>
      <c r="P80" s="362">
        <f t="shared" si="33"/>
        <v>70000000000</v>
      </c>
      <c r="Q80" s="362">
        <v>0</v>
      </c>
      <c r="R80" s="362">
        <v>70000000000</v>
      </c>
      <c r="S80" s="362">
        <v>69659355918</v>
      </c>
      <c r="T80" s="362">
        <v>59074649442</v>
      </c>
      <c r="U80" s="363">
        <v>59074649442</v>
      </c>
      <c r="V80" s="363">
        <v>59074649442</v>
      </c>
      <c r="W80" s="479">
        <f t="shared" si="28"/>
        <v>0.99513365597142855</v>
      </c>
      <c r="X80" s="253">
        <f t="shared" si="29"/>
        <v>0.84392356345714281</v>
      </c>
      <c r="Y80" s="507"/>
    </row>
    <row r="81" spans="1:25" s="364" customFormat="1" ht="20" customHeight="1" x14ac:dyDescent="0.15">
      <c r="A81" s="213" t="s">
        <v>111</v>
      </c>
      <c r="B81" s="214" t="s">
        <v>113</v>
      </c>
      <c r="C81" s="214" t="s">
        <v>115</v>
      </c>
      <c r="D81" s="458">
        <v>13</v>
      </c>
      <c r="E81" s="205" t="s">
        <v>118</v>
      </c>
      <c r="F81" s="206" t="s">
        <v>124</v>
      </c>
      <c r="G81" s="207">
        <v>10</v>
      </c>
      <c r="H81" s="206" t="s">
        <v>40</v>
      </c>
      <c r="I81" s="208" t="s">
        <v>41</v>
      </c>
      <c r="J81" s="517" t="s">
        <v>258</v>
      </c>
      <c r="K81" s="258">
        <v>34712654000</v>
      </c>
      <c r="L81" s="519">
        <v>0</v>
      </c>
      <c r="M81" s="362">
        <v>0</v>
      </c>
      <c r="N81" s="363">
        <v>0</v>
      </c>
      <c r="O81" s="362">
        <v>0</v>
      </c>
      <c r="P81" s="362">
        <f>K81-L81+M81-N81+O81</f>
        <v>34712654000</v>
      </c>
      <c r="Q81" s="362">
        <v>0</v>
      </c>
      <c r="R81" s="362">
        <v>34712654000</v>
      </c>
      <c r="S81" s="362">
        <v>34712654000</v>
      </c>
      <c r="T81" s="362">
        <v>34712654000</v>
      </c>
      <c r="U81" s="363">
        <v>34712654000</v>
      </c>
      <c r="V81" s="363">
        <v>34712654000</v>
      </c>
      <c r="W81" s="479">
        <f t="shared" si="28"/>
        <v>1</v>
      </c>
      <c r="X81" s="253">
        <f t="shared" si="29"/>
        <v>1</v>
      </c>
      <c r="Y81" s="507"/>
    </row>
    <row r="82" spans="1:25" s="340" customFormat="1" ht="45" customHeight="1" x14ac:dyDescent="0.15">
      <c r="A82" s="350" t="s">
        <v>111</v>
      </c>
      <c r="B82" s="351" t="s">
        <v>113</v>
      </c>
      <c r="C82" s="351" t="s">
        <v>115</v>
      </c>
      <c r="D82" s="457">
        <v>13</v>
      </c>
      <c r="E82" s="351" t="s">
        <v>118</v>
      </c>
      <c r="F82" s="354"/>
      <c r="G82" s="353">
        <v>11</v>
      </c>
      <c r="H82" s="354" t="s">
        <v>40</v>
      </c>
      <c r="I82" s="355" t="s">
        <v>41</v>
      </c>
      <c r="J82" s="360" t="s">
        <v>119</v>
      </c>
      <c r="K82" s="357">
        <f>K83</f>
        <v>10287346000</v>
      </c>
      <c r="L82" s="357">
        <f>L84+L85+L86</f>
        <v>0</v>
      </c>
      <c r="M82" s="357">
        <f>M84+M85+M86</f>
        <v>0</v>
      </c>
      <c r="N82" s="357">
        <f>N84+N85+N86</f>
        <v>0</v>
      </c>
      <c r="O82" s="357">
        <f>O84+O85+O86</f>
        <v>0</v>
      </c>
      <c r="P82" s="358">
        <f t="shared" si="33"/>
        <v>10287346000</v>
      </c>
      <c r="Q82" s="358">
        <f>Q84+Q85+Q86</f>
        <v>0</v>
      </c>
      <c r="R82" s="358">
        <f>R83</f>
        <v>10170892664</v>
      </c>
      <c r="S82" s="358">
        <f>S83</f>
        <v>10156280337</v>
      </c>
      <c r="T82" s="358">
        <f>T83</f>
        <v>7097469624.6700001</v>
      </c>
      <c r="U82" s="358">
        <f>U83</f>
        <v>7097469624.6700001</v>
      </c>
      <c r="V82" s="358">
        <f>V83</f>
        <v>7097469624.6700001</v>
      </c>
      <c r="W82" s="476">
        <f>S82/P82</f>
        <v>0.9872595261207312</v>
      </c>
      <c r="X82" s="250">
        <f>T82/P82</f>
        <v>0.68992232055478642</v>
      </c>
      <c r="Y82" s="507"/>
    </row>
    <row r="83" spans="1:25" s="340" customFormat="1" ht="45" customHeight="1" x14ac:dyDescent="0.15">
      <c r="A83" s="213" t="s">
        <v>111</v>
      </c>
      <c r="B83" s="214" t="s">
        <v>113</v>
      </c>
      <c r="C83" s="214" t="s">
        <v>115</v>
      </c>
      <c r="D83" s="458">
        <v>13</v>
      </c>
      <c r="E83" s="205" t="s">
        <v>118</v>
      </c>
      <c r="F83" s="206" t="s">
        <v>124</v>
      </c>
      <c r="G83" s="207">
        <v>11</v>
      </c>
      <c r="H83" s="206" t="s">
        <v>40</v>
      </c>
      <c r="I83" s="208" t="s">
        <v>41</v>
      </c>
      <c r="J83" s="517" t="s">
        <v>258</v>
      </c>
      <c r="K83" s="258">
        <v>10287346000</v>
      </c>
      <c r="L83" s="519">
        <v>0</v>
      </c>
      <c r="M83" s="362">
        <v>0</v>
      </c>
      <c r="N83" s="363">
        <v>0</v>
      </c>
      <c r="O83" s="362">
        <v>0</v>
      </c>
      <c r="P83" s="362">
        <f t="shared" si="33"/>
        <v>10287346000</v>
      </c>
      <c r="Q83" s="362">
        <v>0</v>
      </c>
      <c r="R83" s="362">
        <v>10170892664</v>
      </c>
      <c r="S83" s="362">
        <v>10156280337</v>
      </c>
      <c r="T83" s="363">
        <v>7097469624.6700001</v>
      </c>
      <c r="U83" s="363">
        <v>7097469624.6700001</v>
      </c>
      <c r="V83" s="363">
        <v>7097469624.6700001</v>
      </c>
      <c r="W83" s="479">
        <f>S83/P83</f>
        <v>0.9872595261207312</v>
      </c>
      <c r="X83" s="253">
        <f>T83/P83</f>
        <v>0.68992232055478642</v>
      </c>
      <c r="Y83" s="507"/>
    </row>
    <row r="84" spans="1:25" s="340" customFormat="1" ht="33" x14ac:dyDescent="0.15">
      <c r="A84" s="350" t="s">
        <v>111</v>
      </c>
      <c r="B84" s="351" t="s">
        <v>113</v>
      </c>
      <c r="C84" s="351" t="s">
        <v>115</v>
      </c>
      <c r="D84" s="457">
        <v>14</v>
      </c>
      <c r="E84" s="391"/>
      <c r="F84" s="354"/>
      <c r="G84" s="353"/>
      <c r="H84" s="354"/>
      <c r="I84" s="355"/>
      <c r="J84" s="360" t="s">
        <v>125</v>
      </c>
      <c r="K84" s="357">
        <f t="shared" ref="K84:V84" si="34">K85</f>
        <v>22500000000</v>
      </c>
      <c r="L84" s="357">
        <f t="shared" si="34"/>
        <v>0</v>
      </c>
      <c r="M84" s="357">
        <f t="shared" si="34"/>
        <v>0</v>
      </c>
      <c r="N84" s="357">
        <f t="shared" si="34"/>
        <v>0</v>
      </c>
      <c r="O84" s="357">
        <f t="shared" si="34"/>
        <v>0</v>
      </c>
      <c r="P84" s="358">
        <f t="shared" si="34"/>
        <v>22500000000</v>
      </c>
      <c r="Q84" s="358">
        <f t="shared" si="34"/>
        <v>0</v>
      </c>
      <c r="R84" s="358">
        <f t="shared" si="34"/>
        <v>22250000000</v>
      </c>
      <c r="S84" s="358">
        <f t="shared" si="34"/>
        <v>6225681572</v>
      </c>
      <c r="T84" s="358">
        <f t="shared" si="34"/>
        <v>2960317199.3299999</v>
      </c>
      <c r="U84" s="358">
        <f t="shared" si="34"/>
        <v>2960317199.3299999</v>
      </c>
      <c r="V84" s="358">
        <f t="shared" si="34"/>
        <v>2960317199.3299999</v>
      </c>
      <c r="W84" s="476">
        <f t="shared" si="28"/>
        <v>0.27669695875555556</v>
      </c>
      <c r="X84" s="250">
        <f t="shared" si="29"/>
        <v>0.13156965330355555</v>
      </c>
      <c r="Y84" s="507"/>
    </row>
    <row r="85" spans="1:25" s="340" customFormat="1" ht="46.25" customHeight="1" x14ac:dyDescent="0.15">
      <c r="A85" s="350" t="s">
        <v>111</v>
      </c>
      <c r="B85" s="351" t="s">
        <v>113</v>
      </c>
      <c r="C85" s="351" t="s">
        <v>115</v>
      </c>
      <c r="D85" s="457">
        <v>14</v>
      </c>
      <c r="E85" s="457" t="s">
        <v>126</v>
      </c>
      <c r="F85" s="354"/>
      <c r="G85" s="353">
        <v>10</v>
      </c>
      <c r="H85" s="354" t="s">
        <v>40</v>
      </c>
      <c r="I85" s="355" t="s">
        <v>41</v>
      </c>
      <c r="J85" s="360" t="s">
        <v>127</v>
      </c>
      <c r="K85" s="357">
        <f>K86+K87+K88</f>
        <v>22500000000</v>
      </c>
      <c r="L85" s="357">
        <f>L86+L87+L88</f>
        <v>0</v>
      </c>
      <c r="M85" s="357">
        <f>M86+M87+M88</f>
        <v>0</v>
      </c>
      <c r="N85" s="357">
        <f>N86+N87+N88</f>
        <v>0</v>
      </c>
      <c r="O85" s="357">
        <f>O86+O87+O88</f>
        <v>0</v>
      </c>
      <c r="P85" s="358">
        <f>K85-L85+M85-N85+O85</f>
        <v>22500000000</v>
      </c>
      <c r="Q85" s="358">
        <f t="shared" ref="Q85:V85" si="35">Q86+Q87+Q88</f>
        <v>0</v>
      </c>
      <c r="R85" s="358">
        <f>R86+R87+R88</f>
        <v>22250000000</v>
      </c>
      <c r="S85" s="358">
        <f>S86+S87+S88</f>
        <v>6225681572</v>
      </c>
      <c r="T85" s="358">
        <f t="shared" si="35"/>
        <v>2960317199.3299999</v>
      </c>
      <c r="U85" s="358">
        <f t="shared" si="35"/>
        <v>2960317199.3299999</v>
      </c>
      <c r="V85" s="358">
        <f t="shared" si="35"/>
        <v>2960317199.3299999</v>
      </c>
      <c r="W85" s="476">
        <f>S85/P85</f>
        <v>0.27669695875555556</v>
      </c>
      <c r="X85" s="250">
        <f>T85/P85</f>
        <v>0.13156965330355555</v>
      </c>
      <c r="Y85" s="507"/>
    </row>
    <row r="86" spans="1:25" s="364" customFormat="1" ht="20" customHeight="1" x14ac:dyDescent="0.15">
      <c r="A86" s="213" t="s">
        <v>111</v>
      </c>
      <c r="B86" s="214" t="s">
        <v>113</v>
      </c>
      <c r="C86" s="214" t="s">
        <v>115</v>
      </c>
      <c r="D86" s="458">
        <v>14</v>
      </c>
      <c r="E86" s="205" t="s">
        <v>126</v>
      </c>
      <c r="F86" s="206" t="s">
        <v>122</v>
      </c>
      <c r="G86" s="207">
        <v>10</v>
      </c>
      <c r="H86" s="206" t="s">
        <v>40</v>
      </c>
      <c r="I86" s="208" t="s">
        <v>41</v>
      </c>
      <c r="J86" s="215" t="s">
        <v>123</v>
      </c>
      <c r="K86" s="258">
        <v>505804000</v>
      </c>
      <c r="L86" s="362">
        <v>0</v>
      </c>
      <c r="M86" s="362">
        <v>0</v>
      </c>
      <c r="N86" s="363">
        <v>0</v>
      </c>
      <c r="O86" s="362">
        <v>0</v>
      </c>
      <c r="P86" s="362">
        <f>K86-L86+M86-N86+O86</f>
        <v>505804000</v>
      </c>
      <c r="Q86" s="362">
        <v>0</v>
      </c>
      <c r="R86" s="362">
        <v>505804000</v>
      </c>
      <c r="S86" s="362">
        <v>381600000</v>
      </c>
      <c r="T86" s="362">
        <v>191773333</v>
      </c>
      <c r="U86" s="363">
        <v>191773333</v>
      </c>
      <c r="V86" s="363">
        <v>191773333</v>
      </c>
      <c r="W86" s="485">
        <f t="shared" si="28"/>
        <v>0.75444243224648277</v>
      </c>
      <c r="X86" s="256">
        <f t="shared" si="29"/>
        <v>0.37914554451922089</v>
      </c>
      <c r="Y86" s="507"/>
    </row>
    <row r="87" spans="1:25" s="364" customFormat="1" ht="20" customHeight="1" x14ac:dyDescent="0.15">
      <c r="A87" s="213" t="s">
        <v>111</v>
      </c>
      <c r="B87" s="214" t="s">
        <v>113</v>
      </c>
      <c r="C87" s="214" t="s">
        <v>115</v>
      </c>
      <c r="D87" s="458">
        <v>14</v>
      </c>
      <c r="E87" s="205" t="s">
        <v>126</v>
      </c>
      <c r="F87" s="206" t="s">
        <v>128</v>
      </c>
      <c r="G87" s="207">
        <v>10</v>
      </c>
      <c r="H87" s="206" t="s">
        <v>40</v>
      </c>
      <c r="I87" s="208" t="s">
        <v>41</v>
      </c>
      <c r="J87" s="361" t="s">
        <v>129</v>
      </c>
      <c r="K87" s="258">
        <v>1092305868</v>
      </c>
      <c r="L87" s="362">
        <v>0</v>
      </c>
      <c r="M87" s="362">
        <v>0</v>
      </c>
      <c r="N87" s="363">
        <v>0</v>
      </c>
      <c r="O87" s="362">
        <v>0</v>
      </c>
      <c r="P87" s="362">
        <f>K87-L87+M87-N87+O87</f>
        <v>1092305868</v>
      </c>
      <c r="Q87" s="362">
        <v>0</v>
      </c>
      <c r="R87" s="362">
        <v>1092305868</v>
      </c>
      <c r="S87" s="362">
        <v>202400000</v>
      </c>
      <c r="T87" s="362">
        <v>98716667</v>
      </c>
      <c r="U87" s="363">
        <v>98716667</v>
      </c>
      <c r="V87" s="363">
        <v>98716667</v>
      </c>
      <c r="W87" s="485">
        <f t="shared" si="28"/>
        <v>0.18529608411844584</v>
      </c>
      <c r="X87" s="256">
        <f t="shared" si="29"/>
        <v>9.0374564388955567E-2</v>
      </c>
      <c r="Y87" s="507"/>
    </row>
    <row r="88" spans="1:25" s="364" customFormat="1" ht="30" customHeight="1" x14ac:dyDescent="0.15">
      <c r="A88" s="213" t="s">
        <v>111</v>
      </c>
      <c r="B88" s="214" t="s">
        <v>113</v>
      </c>
      <c r="C88" s="214" t="s">
        <v>115</v>
      </c>
      <c r="D88" s="458">
        <v>14</v>
      </c>
      <c r="E88" s="205" t="s">
        <v>126</v>
      </c>
      <c r="F88" s="206" t="s">
        <v>130</v>
      </c>
      <c r="G88" s="207">
        <v>10</v>
      </c>
      <c r="H88" s="206" t="s">
        <v>40</v>
      </c>
      <c r="I88" s="208" t="s">
        <v>41</v>
      </c>
      <c r="J88" s="361" t="s">
        <v>131</v>
      </c>
      <c r="K88" s="258">
        <v>20901890132</v>
      </c>
      <c r="L88" s="362">
        <v>0</v>
      </c>
      <c r="M88" s="362">
        <v>0</v>
      </c>
      <c r="N88" s="363">
        <v>0</v>
      </c>
      <c r="O88" s="362">
        <v>0</v>
      </c>
      <c r="P88" s="362">
        <f>K88-L88+M88-N88+O88</f>
        <v>20901890132</v>
      </c>
      <c r="Q88" s="362">
        <v>0</v>
      </c>
      <c r="R88" s="362">
        <v>20651890132</v>
      </c>
      <c r="S88" s="362">
        <v>5641681572</v>
      </c>
      <c r="T88" s="362">
        <v>2669827199.3299999</v>
      </c>
      <c r="U88" s="363">
        <v>2669827199.3299999</v>
      </c>
      <c r="V88" s="363">
        <v>2669827199.3299999</v>
      </c>
      <c r="W88" s="485">
        <f t="shared" si="28"/>
        <v>0.26991250725994392</v>
      </c>
      <c r="X88" s="256">
        <f t="shared" si="29"/>
        <v>0.12773137656305042</v>
      </c>
      <c r="Y88" s="507"/>
    </row>
    <row r="89" spans="1:25" s="340" customFormat="1" ht="23.5" customHeight="1" x14ac:dyDescent="0.15">
      <c r="A89" s="350" t="s">
        <v>111</v>
      </c>
      <c r="B89" s="351" t="s">
        <v>132</v>
      </c>
      <c r="C89" s="351"/>
      <c r="D89" s="457"/>
      <c r="E89" s="352"/>
      <c r="F89" s="352"/>
      <c r="G89" s="353"/>
      <c r="H89" s="354"/>
      <c r="I89" s="355"/>
      <c r="J89" s="360" t="s">
        <v>133</v>
      </c>
      <c r="K89" s="357">
        <f t="shared" ref="K89:V89" si="36">K90</f>
        <v>281803487504</v>
      </c>
      <c r="L89" s="358">
        <f t="shared" si="36"/>
        <v>0</v>
      </c>
      <c r="M89" s="358">
        <f t="shared" si="36"/>
        <v>0</v>
      </c>
      <c r="N89" s="359">
        <f t="shared" si="36"/>
        <v>0</v>
      </c>
      <c r="O89" s="358">
        <f t="shared" si="36"/>
        <v>0</v>
      </c>
      <c r="P89" s="358">
        <f t="shared" si="36"/>
        <v>281803487504</v>
      </c>
      <c r="Q89" s="358">
        <f>Q90</f>
        <v>0</v>
      </c>
      <c r="R89" s="358">
        <f t="shared" si="36"/>
        <v>277326793948</v>
      </c>
      <c r="S89" s="358">
        <f t="shared" si="36"/>
        <v>248544976568.21002</v>
      </c>
      <c r="T89" s="358">
        <f t="shared" si="36"/>
        <v>136016959880.78999</v>
      </c>
      <c r="U89" s="359">
        <f t="shared" si="36"/>
        <v>136016959880.78999</v>
      </c>
      <c r="V89" s="359">
        <f t="shared" si="36"/>
        <v>136016959880.78999</v>
      </c>
      <c r="W89" s="476">
        <f t="shared" si="28"/>
        <v>0.88197977523142645</v>
      </c>
      <c r="X89" s="250">
        <f t="shared" si="29"/>
        <v>0.48266599212637257</v>
      </c>
      <c r="Y89" s="507"/>
    </row>
    <row r="90" spans="1:25" s="340" customFormat="1" ht="23" customHeight="1" x14ac:dyDescent="0.15">
      <c r="A90" s="350" t="s">
        <v>111</v>
      </c>
      <c r="B90" s="351" t="s">
        <v>132</v>
      </c>
      <c r="C90" s="351" t="s">
        <v>115</v>
      </c>
      <c r="D90" s="457"/>
      <c r="E90" s="391"/>
      <c r="F90" s="354"/>
      <c r="G90" s="353">
        <v>10</v>
      </c>
      <c r="H90" s="354" t="s">
        <v>40</v>
      </c>
      <c r="I90" s="355" t="s">
        <v>41</v>
      </c>
      <c r="J90" s="360" t="s">
        <v>116</v>
      </c>
      <c r="K90" s="357">
        <f>K91+K94+K97+K101+K108+K111+K114</f>
        <v>281803487504</v>
      </c>
      <c r="L90" s="357">
        <f>L94+L97+L101+L108+L111+L114</f>
        <v>0</v>
      </c>
      <c r="M90" s="357">
        <f>M94+M97+M101+M108+M111+M114</f>
        <v>0</v>
      </c>
      <c r="N90" s="357">
        <f>N94+N97+N101+N108+N111+N114</f>
        <v>0</v>
      </c>
      <c r="O90" s="357">
        <f>O94+O97+O101+O108+O111+O114</f>
        <v>0</v>
      </c>
      <c r="P90" s="357">
        <f>P91+P94+P97+P101+P108+P111+P114</f>
        <v>281803487504</v>
      </c>
      <c r="Q90" s="357">
        <f>Q94+Q97+Q101+Q108+Q111+Q114</f>
        <v>0</v>
      </c>
      <c r="R90" s="357">
        <f>R91+R94+R97+R101+R108+R111+R114</f>
        <v>277326793948</v>
      </c>
      <c r="S90" s="357">
        <f>S91+S94+S97+S101+S108+S111+S114</f>
        <v>248544976568.21002</v>
      </c>
      <c r="T90" s="357">
        <f>T91+T94+T97+T101+T108+T111+T114</f>
        <v>136016959880.78999</v>
      </c>
      <c r="U90" s="357">
        <f>U91+U94+U97+U101+U108+U111+U114</f>
        <v>136016959880.78999</v>
      </c>
      <c r="V90" s="357">
        <f>V91+V94+V97+V101+V108+V111+V114</f>
        <v>136016959880.78999</v>
      </c>
      <c r="W90" s="476">
        <f t="shared" si="28"/>
        <v>0.88197977523142645</v>
      </c>
      <c r="X90" s="250">
        <f t="shared" si="29"/>
        <v>0.48266599212637257</v>
      </c>
      <c r="Y90" s="507"/>
    </row>
    <row r="91" spans="1:25" s="340" customFormat="1" ht="33" x14ac:dyDescent="0.15">
      <c r="A91" s="350" t="s">
        <v>111</v>
      </c>
      <c r="B91" s="351" t="s">
        <v>132</v>
      </c>
      <c r="C91" s="351" t="s">
        <v>115</v>
      </c>
      <c r="D91" s="457">
        <v>20</v>
      </c>
      <c r="E91" s="391"/>
      <c r="F91" s="354"/>
      <c r="G91" s="353"/>
      <c r="H91" s="354"/>
      <c r="I91" s="355"/>
      <c r="J91" s="360" t="s">
        <v>134</v>
      </c>
      <c r="K91" s="357">
        <f>K92</f>
        <v>2000000000</v>
      </c>
      <c r="L91" s="357">
        <f t="shared" ref="L91:O92" si="37">L92</f>
        <v>0</v>
      </c>
      <c r="M91" s="357">
        <f t="shared" si="37"/>
        <v>0</v>
      </c>
      <c r="N91" s="357">
        <f t="shared" si="37"/>
        <v>0</v>
      </c>
      <c r="O91" s="357">
        <f t="shared" si="37"/>
        <v>0</v>
      </c>
      <c r="P91" s="359">
        <f>P93</f>
        <v>2000000000</v>
      </c>
      <c r="Q91" s="359">
        <f>Q92</f>
        <v>0</v>
      </c>
      <c r="R91" s="359">
        <f>R92</f>
        <v>1858943000</v>
      </c>
      <c r="S91" s="359">
        <f t="shared" ref="S91:V92" si="38">S92</f>
        <v>1845526964</v>
      </c>
      <c r="T91" s="359">
        <f t="shared" si="38"/>
        <v>812955301</v>
      </c>
      <c r="U91" s="359">
        <f t="shared" si="38"/>
        <v>812955301</v>
      </c>
      <c r="V91" s="359">
        <f t="shared" si="38"/>
        <v>812955301</v>
      </c>
      <c r="W91" s="476">
        <f>S91/P91</f>
        <v>0.92276348200000002</v>
      </c>
      <c r="X91" s="250">
        <f>T91/P91</f>
        <v>0.40647765050000001</v>
      </c>
      <c r="Y91" s="507"/>
    </row>
    <row r="92" spans="1:25" s="340" customFormat="1" ht="36" customHeight="1" x14ac:dyDescent="0.15">
      <c r="A92" s="350" t="s">
        <v>111</v>
      </c>
      <c r="B92" s="351" t="s">
        <v>132</v>
      </c>
      <c r="C92" s="351" t="s">
        <v>115</v>
      </c>
      <c r="D92" s="457">
        <v>20</v>
      </c>
      <c r="E92" s="457" t="s">
        <v>135</v>
      </c>
      <c r="F92" s="354"/>
      <c r="G92" s="353">
        <v>10</v>
      </c>
      <c r="H92" s="354" t="s">
        <v>40</v>
      </c>
      <c r="I92" s="355" t="s">
        <v>41</v>
      </c>
      <c r="J92" s="360" t="s">
        <v>136</v>
      </c>
      <c r="K92" s="357">
        <f>K93</f>
        <v>2000000000</v>
      </c>
      <c r="L92" s="357">
        <f t="shared" si="37"/>
        <v>0</v>
      </c>
      <c r="M92" s="357">
        <f t="shared" si="37"/>
        <v>0</v>
      </c>
      <c r="N92" s="357">
        <f t="shared" si="37"/>
        <v>0</v>
      </c>
      <c r="O92" s="357">
        <f t="shared" si="37"/>
        <v>0</v>
      </c>
      <c r="P92" s="358">
        <f>K92-L92+M92-N92+O92</f>
        <v>2000000000</v>
      </c>
      <c r="Q92" s="359">
        <f>Q93</f>
        <v>0</v>
      </c>
      <c r="R92" s="359">
        <f>R93</f>
        <v>1858943000</v>
      </c>
      <c r="S92" s="359">
        <f t="shared" si="38"/>
        <v>1845526964</v>
      </c>
      <c r="T92" s="359">
        <f t="shared" si="38"/>
        <v>812955301</v>
      </c>
      <c r="U92" s="359">
        <f t="shared" si="38"/>
        <v>812955301</v>
      </c>
      <c r="V92" s="359">
        <f t="shared" si="38"/>
        <v>812955301</v>
      </c>
      <c r="W92" s="476">
        <f>S92/P92</f>
        <v>0.92276348200000002</v>
      </c>
      <c r="X92" s="250">
        <f>T92/P92</f>
        <v>0.40647765050000001</v>
      </c>
      <c r="Y92" s="507"/>
    </row>
    <row r="93" spans="1:25" s="364" customFormat="1" ht="27" customHeight="1" x14ac:dyDescent="0.15">
      <c r="A93" s="213" t="s">
        <v>111</v>
      </c>
      <c r="B93" s="214" t="s">
        <v>132</v>
      </c>
      <c r="C93" s="214" t="s">
        <v>115</v>
      </c>
      <c r="D93" s="458">
        <v>20</v>
      </c>
      <c r="E93" s="205" t="s">
        <v>135</v>
      </c>
      <c r="F93" s="206" t="s">
        <v>137</v>
      </c>
      <c r="G93" s="207">
        <v>10</v>
      </c>
      <c r="H93" s="206" t="s">
        <v>40</v>
      </c>
      <c r="I93" s="208" t="s">
        <v>41</v>
      </c>
      <c r="J93" s="423" t="s">
        <v>138</v>
      </c>
      <c r="K93" s="258">
        <v>2000000000</v>
      </c>
      <c r="L93" s="362">
        <v>0</v>
      </c>
      <c r="M93" s="362">
        <v>0</v>
      </c>
      <c r="N93" s="363">
        <v>0</v>
      </c>
      <c r="O93" s="362">
        <v>0</v>
      </c>
      <c r="P93" s="362">
        <f>K93-L93+M93-N93+O93</f>
        <v>2000000000</v>
      </c>
      <c r="Q93" s="362">
        <v>0</v>
      </c>
      <c r="R93" s="362">
        <v>1858943000</v>
      </c>
      <c r="S93" s="362">
        <v>1845526964</v>
      </c>
      <c r="T93" s="362">
        <v>812955301</v>
      </c>
      <c r="U93" s="362">
        <v>812955301</v>
      </c>
      <c r="V93" s="362">
        <v>812955301</v>
      </c>
      <c r="W93" s="485">
        <f>S93/P93</f>
        <v>0.92276348200000002</v>
      </c>
      <c r="X93" s="256">
        <f>T93/P93</f>
        <v>0.40647765050000001</v>
      </c>
      <c r="Y93" s="507"/>
    </row>
    <row r="94" spans="1:25" s="340" customFormat="1" ht="48" customHeight="1" x14ac:dyDescent="0.15">
      <c r="A94" s="350" t="s">
        <v>111</v>
      </c>
      <c r="B94" s="351" t="s">
        <v>132</v>
      </c>
      <c r="C94" s="351" t="s">
        <v>115</v>
      </c>
      <c r="D94" s="457" t="s">
        <v>139</v>
      </c>
      <c r="E94" s="352"/>
      <c r="F94" s="206"/>
      <c r="G94" s="353"/>
      <c r="H94" s="354"/>
      <c r="I94" s="355"/>
      <c r="J94" s="399" t="s">
        <v>140</v>
      </c>
      <c r="K94" s="357">
        <f>K95</f>
        <v>2975000000</v>
      </c>
      <c r="L94" s="358">
        <v>0</v>
      </c>
      <c r="M94" s="358">
        <v>0</v>
      </c>
      <c r="N94" s="359">
        <v>0</v>
      </c>
      <c r="O94" s="358">
        <v>0</v>
      </c>
      <c r="P94" s="358">
        <f>SUM(P96:P96)</f>
        <v>2975000000</v>
      </c>
      <c r="Q94" s="358">
        <f t="shared" ref="Q94:V95" si="39">Q95</f>
        <v>0</v>
      </c>
      <c r="R94" s="358">
        <f t="shared" si="39"/>
        <v>2904694480</v>
      </c>
      <c r="S94" s="358">
        <f t="shared" si="39"/>
        <v>2794601186</v>
      </c>
      <c r="T94" s="358">
        <f t="shared" si="39"/>
        <v>1262606249.21</v>
      </c>
      <c r="U94" s="358">
        <f t="shared" si="39"/>
        <v>1262606249.21</v>
      </c>
      <c r="V94" s="358">
        <f t="shared" si="39"/>
        <v>1262606249.21</v>
      </c>
      <c r="W94" s="476">
        <f t="shared" si="28"/>
        <v>0.93936174319327737</v>
      </c>
      <c r="X94" s="250">
        <f t="shared" si="29"/>
        <v>0.42440546191932776</v>
      </c>
      <c r="Y94" s="507"/>
    </row>
    <row r="95" spans="1:25" s="340" customFormat="1" ht="42" customHeight="1" x14ac:dyDescent="0.15">
      <c r="A95" s="350" t="s">
        <v>111</v>
      </c>
      <c r="B95" s="351" t="s">
        <v>132</v>
      </c>
      <c r="C95" s="351" t="s">
        <v>115</v>
      </c>
      <c r="D95" s="457" t="s">
        <v>139</v>
      </c>
      <c r="E95" s="457" t="s">
        <v>126</v>
      </c>
      <c r="F95" s="206"/>
      <c r="G95" s="353">
        <v>10</v>
      </c>
      <c r="H95" s="354" t="s">
        <v>40</v>
      </c>
      <c r="I95" s="355" t="s">
        <v>41</v>
      </c>
      <c r="J95" s="399" t="s">
        <v>127</v>
      </c>
      <c r="K95" s="357">
        <f>K96</f>
        <v>2975000000</v>
      </c>
      <c r="L95" s="357">
        <f>L96</f>
        <v>0</v>
      </c>
      <c r="M95" s="357">
        <f>M96</f>
        <v>0</v>
      </c>
      <c r="N95" s="357">
        <f>N96</f>
        <v>0</v>
      </c>
      <c r="O95" s="357">
        <f>O96</f>
        <v>0</v>
      </c>
      <c r="P95" s="358">
        <f>K95-L95+M95-N95+O95</f>
        <v>2975000000</v>
      </c>
      <c r="Q95" s="358">
        <f>Q96</f>
        <v>0</v>
      </c>
      <c r="R95" s="358">
        <f t="shared" si="39"/>
        <v>2904694480</v>
      </c>
      <c r="S95" s="358">
        <f t="shared" si="39"/>
        <v>2794601186</v>
      </c>
      <c r="T95" s="358">
        <f t="shared" si="39"/>
        <v>1262606249.21</v>
      </c>
      <c r="U95" s="358">
        <f t="shared" si="39"/>
        <v>1262606249.21</v>
      </c>
      <c r="V95" s="358">
        <f t="shared" si="39"/>
        <v>1262606249.21</v>
      </c>
      <c r="W95" s="476">
        <f>S95/P95</f>
        <v>0.93936174319327737</v>
      </c>
      <c r="X95" s="250">
        <f>T95/P95</f>
        <v>0.42440546191932776</v>
      </c>
      <c r="Y95" s="507"/>
    </row>
    <row r="96" spans="1:25" s="364" customFormat="1" ht="37.25" customHeight="1" x14ac:dyDescent="0.15">
      <c r="A96" s="213" t="s">
        <v>111</v>
      </c>
      <c r="B96" s="214" t="s">
        <v>132</v>
      </c>
      <c r="C96" s="214" t="s">
        <v>115</v>
      </c>
      <c r="D96" s="458" t="s">
        <v>139</v>
      </c>
      <c r="E96" s="205" t="s">
        <v>126</v>
      </c>
      <c r="F96" s="206" t="s">
        <v>143</v>
      </c>
      <c r="G96" s="207">
        <v>10</v>
      </c>
      <c r="H96" s="206" t="s">
        <v>40</v>
      </c>
      <c r="I96" s="208" t="s">
        <v>41</v>
      </c>
      <c r="J96" s="215" t="s">
        <v>144</v>
      </c>
      <c r="K96" s="258">
        <v>2975000000</v>
      </c>
      <c r="L96" s="362">
        <v>0</v>
      </c>
      <c r="M96" s="362">
        <v>0</v>
      </c>
      <c r="N96" s="363">
        <v>0</v>
      </c>
      <c r="O96" s="362">
        <v>0</v>
      </c>
      <c r="P96" s="362">
        <f>K96-L96+M96-N96+O96</f>
        <v>2975000000</v>
      </c>
      <c r="Q96" s="362">
        <v>0</v>
      </c>
      <c r="R96" s="362">
        <v>2904694480</v>
      </c>
      <c r="S96" s="362">
        <v>2794601186</v>
      </c>
      <c r="T96" s="362">
        <v>1262606249.21</v>
      </c>
      <c r="U96" s="363">
        <v>1262606249.21</v>
      </c>
      <c r="V96" s="363">
        <v>1262606249.21</v>
      </c>
      <c r="W96" s="485">
        <f>S96/P96</f>
        <v>0.93936174319327737</v>
      </c>
      <c r="X96" s="256">
        <f>T96/P96</f>
        <v>0.42440546191932776</v>
      </c>
      <c r="Y96" s="507"/>
    </row>
    <row r="97" spans="1:25" s="340" customFormat="1" ht="32.5" customHeight="1" x14ac:dyDescent="0.15">
      <c r="A97" s="350" t="s">
        <v>111</v>
      </c>
      <c r="B97" s="351" t="s">
        <v>132</v>
      </c>
      <c r="C97" s="351" t="s">
        <v>115</v>
      </c>
      <c r="D97" s="457" t="s">
        <v>145</v>
      </c>
      <c r="E97" s="352"/>
      <c r="F97" s="465"/>
      <c r="G97" s="353"/>
      <c r="H97" s="354"/>
      <c r="I97" s="355"/>
      <c r="J97" s="399" t="s">
        <v>146</v>
      </c>
      <c r="K97" s="357">
        <f>K98</f>
        <v>2600000000</v>
      </c>
      <c r="L97" s="357">
        <f>L98</f>
        <v>0</v>
      </c>
      <c r="M97" s="357">
        <f>M98</f>
        <v>0</v>
      </c>
      <c r="N97" s="357">
        <f>N98</f>
        <v>0</v>
      </c>
      <c r="O97" s="357">
        <f>O98</f>
        <v>0</v>
      </c>
      <c r="P97" s="358">
        <f>SUM(P99:P100)</f>
        <v>2600000000</v>
      </c>
      <c r="Q97" s="358">
        <f t="shared" ref="Q97:V97" si="40">Q98</f>
        <v>0</v>
      </c>
      <c r="R97" s="358">
        <f t="shared" si="40"/>
        <v>2560000000</v>
      </c>
      <c r="S97" s="358">
        <f t="shared" si="40"/>
        <v>1145243037.21</v>
      </c>
      <c r="T97" s="358">
        <f t="shared" si="40"/>
        <v>860207465.88</v>
      </c>
      <c r="U97" s="358">
        <f t="shared" si="40"/>
        <v>860207465.88</v>
      </c>
      <c r="V97" s="358">
        <f t="shared" si="40"/>
        <v>860207465.88</v>
      </c>
      <c r="W97" s="476">
        <f>S97/P97</f>
        <v>0.4404780912346154</v>
      </c>
      <c r="X97" s="250">
        <f>T97/P97</f>
        <v>0.33084902533846156</v>
      </c>
      <c r="Y97" s="507"/>
    </row>
    <row r="98" spans="1:25" s="340" customFormat="1" ht="47.5" customHeight="1" x14ac:dyDescent="0.15">
      <c r="A98" s="350" t="s">
        <v>111</v>
      </c>
      <c r="B98" s="351" t="s">
        <v>132</v>
      </c>
      <c r="C98" s="351" t="s">
        <v>115</v>
      </c>
      <c r="D98" s="457" t="s">
        <v>145</v>
      </c>
      <c r="E98" s="457" t="s">
        <v>147</v>
      </c>
      <c r="F98" s="354"/>
      <c r="G98" s="353">
        <v>10</v>
      </c>
      <c r="H98" s="354" t="s">
        <v>40</v>
      </c>
      <c r="I98" s="355" t="s">
        <v>41</v>
      </c>
      <c r="J98" s="360" t="s">
        <v>148</v>
      </c>
      <c r="K98" s="357">
        <f>K99+K100</f>
        <v>2600000000</v>
      </c>
      <c r="L98" s="357">
        <f>L99+L100</f>
        <v>0</v>
      </c>
      <c r="M98" s="357">
        <f>M99+M100</f>
        <v>0</v>
      </c>
      <c r="N98" s="357">
        <f>N99+N100</f>
        <v>0</v>
      </c>
      <c r="O98" s="357">
        <f>O99+O100</f>
        <v>0</v>
      </c>
      <c r="P98" s="358">
        <f>K98-L98+M98-N98+O98</f>
        <v>2600000000</v>
      </c>
      <c r="Q98" s="359">
        <f t="shared" ref="Q98:V98" si="41">Q99+Q100</f>
        <v>0</v>
      </c>
      <c r="R98" s="359">
        <f t="shared" si="41"/>
        <v>2560000000</v>
      </c>
      <c r="S98" s="359">
        <f t="shared" si="41"/>
        <v>1145243037.21</v>
      </c>
      <c r="T98" s="359">
        <f t="shared" si="41"/>
        <v>860207465.88</v>
      </c>
      <c r="U98" s="359">
        <f t="shared" si="41"/>
        <v>860207465.88</v>
      </c>
      <c r="V98" s="359">
        <f t="shared" si="41"/>
        <v>860207465.88</v>
      </c>
      <c r="W98" s="476">
        <f>S98/P98</f>
        <v>0.4404780912346154</v>
      </c>
      <c r="X98" s="250">
        <f>T98/P98</f>
        <v>0.33084902533846156</v>
      </c>
      <c r="Y98" s="507"/>
    </row>
    <row r="99" spans="1:25" s="364" customFormat="1" ht="26" customHeight="1" x14ac:dyDescent="0.15">
      <c r="A99" s="213" t="s">
        <v>111</v>
      </c>
      <c r="B99" s="214" t="s">
        <v>132</v>
      </c>
      <c r="C99" s="214" t="s">
        <v>115</v>
      </c>
      <c r="D99" s="458" t="s">
        <v>145</v>
      </c>
      <c r="E99" s="205" t="s">
        <v>147</v>
      </c>
      <c r="F99" s="206" t="s">
        <v>149</v>
      </c>
      <c r="G99" s="207">
        <v>10</v>
      </c>
      <c r="H99" s="206" t="s">
        <v>40</v>
      </c>
      <c r="I99" s="208" t="s">
        <v>41</v>
      </c>
      <c r="J99" s="215" t="s">
        <v>150</v>
      </c>
      <c r="K99" s="258">
        <v>70000000</v>
      </c>
      <c r="L99" s="362">
        <v>0</v>
      </c>
      <c r="M99" s="362">
        <v>0</v>
      </c>
      <c r="N99" s="363">
        <v>0</v>
      </c>
      <c r="O99" s="362">
        <v>0</v>
      </c>
      <c r="P99" s="362">
        <f>K99-L99+M99-N99+O99</f>
        <v>70000000</v>
      </c>
      <c r="Q99" s="362">
        <v>0</v>
      </c>
      <c r="R99" s="362">
        <v>70000000</v>
      </c>
      <c r="S99" s="362">
        <v>70000000</v>
      </c>
      <c r="T99" s="362">
        <v>70000000</v>
      </c>
      <c r="U99" s="363">
        <v>70000000</v>
      </c>
      <c r="V99" s="363">
        <v>70000000</v>
      </c>
      <c r="W99" s="485">
        <v>0</v>
      </c>
      <c r="X99" s="256">
        <v>0</v>
      </c>
      <c r="Y99" s="507"/>
    </row>
    <row r="100" spans="1:25" s="364" customFormat="1" ht="27.5" customHeight="1" x14ac:dyDescent="0.15">
      <c r="A100" s="213" t="s">
        <v>111</v>
      </c>
      <c r="B100" s="214" t="s">
        <v>132</v>
      </c>
      <c r="C100" s="214" t="s">
        <v>115</v>
      </c>
      <c r="D100" s="458" t="s">
        <v>145</v>
      </c>
      <c r="E100" s="205" t="s">
        <v>147</v>
      </c>
      <c r="F100" s="206" t="s">
        <v>151</v>
      </c>
      <c r="G100" s="207">
        <v>10</v>
      </c>
      <c r="H100" s="206" t="s">
        <v>40</v>
      </c>
      <c r="I100" s="208" t="s">
        <v>41</v>
      </c>
      <c r="J100" s="215" t="s">
        <v>152</v>
      </c>
      <c r="K100" s="258">
        <v>2530000000</v>
      </c>
      <c r="L100" s="362">
        <v>0</v>
      </c>
      <c r="M100" s="362">
        <v>0</v>
      </c>
      <c r="N100" s="363">
        <v>0</v>
      </c>
      <c r="O100" s="362">
        <v>0</v>
      </c>
      <c r="P100" s="362">
        <f>K100-L100+M100-N100+O100</f>
        <v>2530000000</v>
      </c>
      <c r="Q100" s="362">
        <v>0</v>
      </c>
      <c r="R100" s="362">
        <v>2490000000</v>
      </c>
      <c r="S100" s="362">
        <v>1075243037.21</v>
      </c>
      <c r="T100" s="362">
        <v>790207465.88</v>
      </c>
      <c r="U100" s="363">
        <v>790207465.88</v>
      </c>
      <c r="V100" s="363">
        <v>790207465.88</v>
      </c>
      <c r="W100" s="485">
        <f t="shared" ref="W100:W129" si="42">S100/P100</f>
        <v>0.42499724790909094</v>
      </c>
      <c r="X100" s="256">
        <f t="shared" ref="X100:X129" si="43">T100/P100</f>
        <v>0.31233496675098815</v>
      </c>
      <c r="Y100" s="507"/>
    </row>
    <row r="101" spans="1:25" s="364" customFormat="1" ht="45" customHeight="1" x14ac:dyDescent="0.15">
      <c r="A101" s="350" t="s">
        <v>111</v>
      </c>
      <c r="B101" s="351" t="s">
        <v>132</v>
      </c>
      <c r="C101" s="351" t="s">
        <v>115</v>
      </c>
      <c r="D101" s="457">
        <v>26</v>
      </c>
      <c r="E101" s="400"/>
      <c r="F101" s="401"/>
      <c r="G101" s="353"/>
      <c r="H101" s="354"/>
      <c r="I101" s="355"/>
      <c r="J101" s="399" t="s">
        <v>153</v>
      </c>
      <c r="K101" s="357">
        <f>K102</f>
        <v>105434000000</v>
      </c>
      <c r="L101" s="357">
        <f>L102</f>
        <v>0</v>
      </c>
      <c r="M101" s="357">
        <f>M102</f>
        <v>0</v>
      </c>
      <c r="N101" s="357">
        <f>N103+N104+N105</f>
        <v>0</v>
      </c>
      <c r="O101" s="357">
        <f>O103+O104+O105</f>
        <v>0</v>
      </c>
      <c r="P101" s="358">
        <f>K101-L101+M101-N101+O101</f>
        <v>105434000000</v>
      </c>
      <c r="Q101" s="357">
        <v>0</v>
      </c>
      <c r="R101" s="357">
        <f>R102</f>
        <v>104829845482</v>
      </c>
      <c r="S101" s="357">
        <f>S102</f>
        <v>91689854265</v>
      </c>
      <c r="T101" s="357">
        <f>T102</f>
        <v>53460192549</v>
      </c>
      <c r="U101" s="357">
        <f>U102</f>
        <v>53460192549</v>
      </c>
      <c r="V101" s="357">
        <f>V102</f>
        <v>53460192549</v>
      </c>
      <c r="W101" s="476">
        <f t="shared" si="42"/>
        <v>0.86964218624921752</v>
      </c>
      <c r="X101" s="250">
        <f t="shared" si="43"/>
        <v>0.50704888886886579</v>
      </c>
      <c r="Y101" s="507"/>
    </row>
    <row r="102" spans="1:25" s="364" customFormat="1" ht="55.25" customHeight="1" x14ac:dyDescent="0.15">
      <c r="A102" s="350" t="s">
        <v>111</v>
      </c>
      <c r="B102" s="351" t="s">
        <v>132</v>
      </c>
      <c r="C102" s="351" t="s">
        <v>115</v>
      </c>
      <c r="D102" s="457">
        <v>26</v>
      </c>
      <c r="E102" s="457" t="s">
        <v>147</v>
      </c>
      <c r="F102" s="401"/>
      <c r="G102" s="353">
        <v>10</v>
      </c>
      <c r="H102" s="354" t="s">
        <v>40</v>
      </c>
      <c r="I102" s="355" t="s">
        <v>41</v>
      </c>
      <c r="J102" s="346" t="s">
        <v>148</v>
      </c>
      <c r="K102" s="347">
        <f>K103+K104+K105+K106+K107</f>
        <v>105434000000</v>
      </c>
      <c r="L102" s="347">
        <f>L103+L104+L105+L106+L107</f>
        <v>0</v>
      </c>
      <c r="M102" s="347">
        <f>M103+M104+M105+M106+M107</f>
        <v>0</v>
      </c>
      <c r="N102" s="347">
        <f>N103+N104+N105+N106+N107</f>
        <v>0</v>
      </c>
      <c r="O102" s="347">
        <f>O103+O104+O105+O106+O107</f>
        <v>0</v>
      </c>
      <c r="P102" s="358">
        <f>SUM(P103:P107)</f>
        <v>105434000000</v>
      </c>
      <c r="Q102" s="349">
        <v>0</v>
      </c>
      <c r="R102" s="349">
        <f>SUM(R103:R107)</f>
        <v>104829845482</v>
      </c>
      <c r="S102" s="349">
        <f>SUM(S103:S107)</f>
        <v>91689854265</v>
      </c>
      <c r="T102" s="349">
        <f>SUM(T103:T107)</f>
        <v>53460192549</v>
      </c>
      <c r="U102" s="349">
        <f>SUM(U103:U107)</f>
        <v>53460192549</v>
      </c>
      <c r="V102" s="349">
        <f>SUM(V103:V107)</f>
        <v>53460192549</v>
      </c>
      <c r="W102" s="476">
        <f t="shared" si="42"/>
        <v>0.86964218624921752</v>
      </c>
      <c r="X102" s="250">
        <f t="shared" si="43"/>
        <v>0.50704888886886579</v>
      </c>
      <c r="Y102" s="507"/>
    </row>
    <row r="103" spans="1:25" s="364" customFormat="1" ht="20" customHeight="1" x14ac:dyDescent="0.15">
      <c r="A103" s="403" t="s">
        <v>111</v>
      </c>
      <c r="B103" s="404" t="s">
        <v>132</v>
      </c>
      <c r="C103" s="404" t="s">
        <v>115</v>
      </c>
      <c r="D103" s="459">
        <v>26</v>
      </c>
      <c r="E103" s="206" t="s">
        <v>147</v>
      </c>
      <c r="F103" s="206" t="s">
        <v>154</v>
      </c>
      <c r="G103" s="393">
        <v>10</v>
      </c>
      <c r="H103" s="206" t="s">
        <v>40</v>
      </c>
      <c r="I103" s="208" t="s">
        <v>41</v>
      </c>
      <c r="J103" s="405" t="s">
        <v>155</v>
      </c>
      <c r="K103" s="395">
        <v>43500000000</v>
      </c>
      <c r="L103" s="520">
        <v>0</v>
      </c>
      <c r="M103" s="396">
        <v>0</v>
      </c>
      <c r="N103" s="397">
        <v>0</v>
      </c>
      <c r="O103" s="396">
        <v>0</v>
      </c>
      <c r="P103" s="362">
        <f t="shared" ref="P103:P116" si="44">K103-L103+M103-N103+O103</f>
        <v>43500000000</v>
      </c>
      <c r="Q103" s="396">
        <v>0</v>
      </c>
      <c r="R103" s="396">
        <v>43500000000</v>
      </c>
      <c r="S103" s="396">
        <v>43500000000</v>
      </c>
      <c r="T103" s="396">
        <v>21350000000</v>
      </c>
      <c r="U103" s="397">
        <v>21350000000</v>
      </c>
      <c r="V103" s="397">
        <v>21350000000</v>
      </c>
      <c r="W103" s="485">
        <f t="shared" si="42"/>
        <v>1</v>
      </c>
      <c r="X103" s="256">
        <f t="shared" si="43"/>
        <v>0.49080459770114943</v>
      </c>
      <c r="Y103" s="507"/>
    </row>
    <row r="104" spans="1:25" s="364" customFormat="1" ht="20" customHeight="1" x14ac:dyDescent="0.15">
      <c r="A104" s="403" t="s">
        <v>111</v>
      </c>
      <c r="B104" s="404" t="s">
        <v>132</v>
      </c>
      <c r="C104" s="404" t="s">
        <v>115</v>
      </c>
      <c r="D104" s="459">
        <v>26</v>
      </c>
      <c r="E104" s="206" t="s">
        <v>147</v>
      </c>
      <c r="F104" s="206" t="s">
        <v>156</v>
      </c>
      <c r="G104" s="393">
        <v>10</v>
      </c>
      <c r="H104" s="206" t="s">
        <v>40</v>
      </c>
      <c r="I104" s="208" t="s">
        <v>41</v>
      </c>
      <c r="J104" s="405" t="s">
        <v>157</v>
      </c>
      <c r="K104" s="395">
        <v>24200000000</v>
      </c>
      <c r="L104" s="396">
        <v>0</v>
      </c>
      <c r="M104" s="520">
        <v>0</v>
      </c>
      <c r="N104" s="397">
        <v>0</v>
      </c>
      <c r="O104" s="396">
        <v>0</v>
      </c>
      <c r="P104" s="362">
        <f t="shared" si="44"/>
        <v>24200000000</v>
      </c>
      <c r="Q104" s="396">
        <v>0</v>
      </c>
      <c r="R104" s="396">
        <v>24200000000</v>
      </c>
      <c r="S104" s="396">
        <v>13832149538</v>
      </c>
      <c r="T104" s="396">
        <v>10724293154</v>
      </c>
      <c r="U104" s="397">
        <v>10724293154</v>
      </c>
      <c r="V104" s="397">
        <v>10724293154</v>
      </c>
      <c r="W104" s="485">
        <f t="shared" si="42"/>
        <v>0.57157642719008261</v>
      </c>
      <c r="X104" s="256">
        <f t="shared" si="43"/>
        <v>0.44315260966942149</v>
      </c>
      <c r="Y104" s="507"/>
    </row>
    <row r="105" spans="1:25" s="364" customFormat="1" ht="20" customHeight="1" x14ac:dyDescent="0.15">
      <c r="A105" s="403" t="s">
        <v>111</v>
      </c>
      <c r="B105" s="404" t="s">
        <v>132</v>
      </c>
      <c r="C105" s="404" t="s">
        <v>115</v>
      </c>
      <c r="D105" s="459">
        <v>26</v>
      </c>
      <c r="E105" s="206" t="s">
        <v>147</v>
      </c>
      <c r="F105" s="206" t="s">
        <v>158</v>
      </c>
      <c r="G105" s="393">
        <v>10</v>
      </c>
      <c r="H105" s="206" t="s">
        <v>40</v>
      </c>
      <c r="I105" s="208" t="s">
        <v>41</v>
      </c>
      <c r="J105" s="405" t="s">
        <v>159</v>
      </c>
      <c r="K105" s="395">
        <v>3751830000</v>
      </c>
      <c r="L105" s="396">
        <v>0</v>
      </c>
      <c r="M105" s="396">
        <v>0</v>
      </c>
      <c r="N105" s="397">
        <v>0</v>
      </c>
      <c r="O105" s="396">
        <v>0</v>
      </c>
      <c r="P105" s="362">
        <f t="shared" si="44"/>
        <v>3751830000</v>
      </c>
      <c r="Q105" s="396">
        <v>0</v>
      </c>
      <c r="R105" s="396">
        <v>3516940000</v>
      </c>
      <c r="S105" s="396">
        <v>3288943683</v>
      </c>
      <c r="T105" s="396">
        <v>1863850664</v>
      </c>
      <c r="U105" s="397">
        <v>1863850664</v>
      </c>
      <c r="V105" s="397">
        <v>1863850664</v>
      </c>
      <c r="W105" s="485">
        <f t="shared" si="42"/>
        <v>0.87662385635809725</v>
      </c>
      <c r="X105" s="256">
        <f t="shared" si="43"/>
        <v>0.49678441293981868</v>
      </c>
      <c r="Y105" s="507"/>
    </row>
    <row r="106" spans="1:25" s="364" customFormat="1" ht="20" customHeight="1" x14ac:dyDescent="0.15">
      <c r="A106" s="403" t="s">
        <v>111</v>
      </c>
      <c r="B106" s="404" t="s">
        <v>132</v>
      </c>
      <c r="C106" s="404" t="s">
        <v>115</v>
      </c>
      <c r="D106" s="459" t="s">
        <v>160</v>
      </c>
      <c r="E106" s="206" t="s">
        <v>147</v>
      </c>
      <c r="F106" s="206" t="s">
        <v>161</v>
      </c>
      <c r="G106" s="393">
        <v>10</v>
      </c>
      <c r="H106" s="206" t="s">
        <v>40</v>
      </c>
      <c r="I106" s="208" t="s">
        <v>41</v>
      </c>
      <c r="J106" s="405" t="s">
        <v>162</v>
      </c>
      <c r="K106" s="395">
        <v>11500000000</v>
      </c>
      <c r="L106" s="396">
        <v>0</v>
      </c>
      <c r="M106" s="396">
        <v>0</v>
      </c>
      <c r="N106" s="397">
        <v>0</v>
      </c>
      <c r="O106" s="396">
        <v>0</v>
      </c>
      <c r="P106" s="362">
        <f t="shared" si="44"/>
        <v>11500000000</v>
      </c>
      <c r="Q106" s="396">
        <v>0</v>
      </c>
      <c r="R106" s="396">
        <v>11463000000</v>
      </c>
      <c r="S106" s="396">
        <v>11058206666</v>
      </c>
      <c r="T106" s="396">
        <v>8586839999</v>
      </c>
      <c r="U106" s="397">
        <v>8586839999</v>
      </c>
      <c r="V106" s="397">
        <v>8586839999</v>
      </c>
      <c r="W106" s="485">
        <f t="shared" si="42"/>
        <v>0.96158318834782608</v>
      </c>
      <c r="X106" s="256">
        <f t="shared" si="43"/>
        <v>0.74668173904347823</v>
      </c>
      <c r="Y106" s="507"/>
    </row>
    <row r="107" spans="1:25" s="364" customFormat="1" ht="20" customHeight="1" x14ac:dyDescent="0.15">
      <c r="A107" s="403" t="s">
        <v>111</v>
      </c>
      <c r="B107" s="404" t="s">
        <v>132</v>
      </c>
      <c r="C107" s="404" t="s">
        <v>115</v>
      </c>
      <c r="D107" s="459" t="s">
        <v>160</v>
      </c>
      <c r="E107" s="206" t="s">
        <v>147</v>
      </c>
      <c r="F107" s="206" t="s">
        <v>141</v>
      </c>
      <c r="G107" s="393">
        <v>10</v>
      </c>
      <c r="H107" s="206" t="s">
        <v>40</v>
      </c>
      <c r="I107" s="208" t="s">
        <v>41</v>
      </c>
      <c r="J107" s="405" t="s">
        <v>142</v>
      </c>
      <c r="K107" s="395">
        <v>22482170000</v>
      </c>
      <c r="L107" s="520">
        <v>0</v>
      </c>
      <c r="M107" s="520">
        <v>0</v>
      </c>
      <c r="N107" s="397">
        <v>0</v>
      </c>
      <c r="O107" s="396">
        <v>0</v>
      </c>
      <c r="P107" s="362">
        <f t="shared" si="44"/>
        <v>22482170000</v>
      </c>
      <c r="Q107" s="396">
        <v>0</v>
      </c>
      <c r="R107" s="396">
        <v>22149905482</v>
      </c>
      <c r="S107" s="396">
        <v>20010554378</v>
      </c>
      <c r="T107" s="396">
        <v>10935208732</v>
      </c>
      <c r="U107" s="397">
        <v>10935208732</v>
      </c>
      <c r="V107" s="397">
        <v>10935208732</v>
      </c>
      <c r="W107" s="485">
        <f t="shared" si="42"/>
        <v>0.89006329807131612</v>
      </c>
      <c r="X107" s="256">
        <f t="shared" si="43"/>
        <v>0.48639471776968146</v>
      </c>
      <c r="Y107" s="507"/>
    </row>
    <row r="108" spans="1:25" s="364" customFormat="1" ht="33" x14ac:dyDescent="0.15">
      <c r="A108" s="350" t="s">
        <v>111</v>
      </c>
      <c r="B108" s="351" t="s">
        <v>132</v>
      </c>
      <c r="C108" s="351" t="s">
        <v>115</v>
      </c>
      <c r="D108" s="457">
        <v>27</v>
      </c>
      <c r="E108" s="400"/>
      <c r="F108" s="401"/>
      <c r="G108" s="353"/>
      <c r="H108" s="354"/>
      <c r="I108" s="355"/>
      <c r="J108" s="399" t="s">
        <v>163</v>
      </c>
      <c r="K108" s="357">
        <f>K109</f>
        <v>2000000000</v>
      </c>
      <c r="L108" s="357">
        <f t="shared" ref="L108:O109" si="45">L109</f>
        <v>0</v>
      </c>
      <c r="M108" s="357">
        <f t="shared" si="45"/>
        <v>0</v>
      </c>
      <c r="N108" s="357">
        <f t="shared" si="45"/>
        <v>0</v>
      </c>
      <c r="O108" s="357">
        <f t="shared" si="45"/>
        <v>0</v>
      </c>
      <c r="P108" s="357">
        <f t="shared" si="44"/>
        <v>2000000000</v>
      </c>
      <c r="Q108" s="357">
        <f>Q109</f>
        <v>0</v>
      </c>
      <c r="R108" s="357">
        <f t="shared" ref="R108:V109" si="46">R109</f>
        <v>1929800000</v>
      </c>
      <c r="S108" s="357">
        <f t="shared" si="46"/>
        <v>187200000</v>
      </c>
      <c r="T108" s="357">
        <f t="shared" si="46"/>
        <v>59896666</v>
      </c>
      <c r="U108" s="357">
        <f t="shared" si="46"/>
        <v>59896666</v>
      </c>
      <c r="V108" s="357">
        <f t="shared" si="46"/>
        <v>59896666</v>
      </c>
      <c r="W108" s="476">
        <f t="shared" si="42"/>
        <v>9.3600000000000003E-2</v>
      </c>
      <c r="X108" s="250">
        <f t="shared" si="43"/>
        <v>2.9948333000000001E-2</v>
      </c>
      <c r="Y108" s="507"/>
    </row>
    <row r="109" spans="1:25" s="364" customFormat="1" ht="41.5" customHeight="1" x14ac:dyDescent="0.15">
      <c r="A109" s="351" t="s">
        <v>111</v>
      </c>
      <c r="B109" s="351" t="s">
        <v>132</v>
      </c>
      <c r="C109" s="351" t="s">
        <v>115</v>
      </c>
      <c r="D109" s="457">
        <v>27</v>
      </c>
      <c r="E109" s="351" t="s">
        <v>147</v>
      </c>
      <c r="F109" s="401"/>
      <c r="G109" s="353">
        <v>10</v>
      </c>
      <c r="H109" s="354" t="s">
        <v>40</v>
      </c>
      <c r="I109" s="355" t="s">
        <v>41</v>
      </c>
      <c r="J109" s="346" t="s">
        <v>148</v>
      </c>
      <c r="K109" s="347">
        <f>K110</f>
        <v>2000000000</v>
      </c>
      <c r="L109" s="347">
        <f t="shared" si="45"/>
        <v>0</v>
      </c>
      <c r="M109" s="347">
        <f t="shared" si="45"/>
        <v>0</v>
      </c>
      <c r="N109" s="347">
        <f t="shared" si="45"/>
        <v>0</v>
      </c>
      <c r="O109" s="347">
        <f t="shared" si="45"/>
        <v>0</v>
      </c>
      <c r="P109" s="357">
        <f t="shared" si="44"/>
        <v>2000000000</v>
      </c>
      <c r="Q109" s="349">
        <f>Q110</f>
        <v>0</v>
      </c>
      <c r="R109" s="349">
        <f t="shared" si="46"/>
        <v>1929800000</v>
      </c>
      <c r="S109" s="349">
        <f t="shared" si="46"/>
        <v>187200000</v>
      </c>
      <c r="T109" s="349">
        <f t="shared" si="46"/>
        <v>59896666</v>
      </c>
      <c r="U109" s="349">
        <f t="shared" si="46"/>
        <v>59896666</v>
      </c>
      <c r="V109" s="349">
        <f t="shared" si="46"/>
        <v>59896666</v>
      </c>
      <c r="W109" s="476">
        <f t="shared" si="42"/>
        <v>9.3600000000000003E-2</v>
      </c>
      <c r="X109" s="250">
        <f t="shared" si="43"/>
        <v>2.9948333000000001E-2</v>
      </c>
      <c r="Y109" s="507"/>
    </row>
    <row r="110" spans="1:25" s="364" customFormat="1" ht="20" customHeight="1" x14ac:dyDescent="0.15">
      <c r="A110" s="413" t="s">
        <v>111</v>
      </c>
      <c r="B110" s="414" t="s">
        <v>132</v>
      </c>
      <c r="C110" s="414" t="s">
        <v>115</v>
      </c>
      <c r="D110" s="460">
        <v>27</v>
      </c>
      <c r="E110" s="392" t="s">
        <v>147</v>
      </c>
      <c r="F110" s="206" t="s">
        <v>164</v>
      </c>
      <c r="G110" s="393">
        <v>10</v>
      </c>
      <c r="H110" s="392" t="s">
        <v>165</v>
      </c>
      <c r="I110" s="394" t="s">
        <v>41</v>
      </c>
      <c r="J110" s="405" t="s">
        <v>166</v>
      </c>
      <c r="K110" s="395">
        <v>2000000000</v>
      </c>
      <c r="L110" s="396">
        <v>0</v>
      </c>
      <c r="M110" s="396">
        <v>0</v>
      </c>
      <c r="N110" s="397">
        <v>0</v>
      </c>
      <c r="O110" s="396">
        <v>0</v>
      </c>
      <c r="P110" s="362">
        <f t="shared" si="44"/>
        <v>2000000000</v>
      </c>
      <c r="Q110" s="396"/>
      <c r="R110" s="396">
        <v>1929800000</v>
      </c>
      <c r="S110" s="396">
        <v>187200000</v>
      </c>
      <c r="T110" s="396">
        <v>59896666</v>
      </c>
      <c r="U110" s="397">
        <v>59896666</v>
      </c>
      <c r="V110" s="397">
        <v>59896666</v>
      </c>
      <c r="W110" s="485">
        <f t="shared" si="42"/>
        <v>9.3600000000000003E-2</v>
      </c>
      <c r="X110" s="256">
        <f t="shared" si="43"/>
        <v>2.9948333000000001E-2</v>
      </c>
      <c r="Y110" s="507"/>
    </row>
    <row r="111" spans="1:25" s="364" customFormat="1" ht="33" x14ac:dyDescent="0.15">
      <c r="A111" s="350" t="s">
        <v>111</v>
      </c>
      <c r="B111" s="351" t="s">
        <v>132</v>
      </c>
      <c r="C111" s="351" t="s">
        <v>115</v>
      </c>
      <c r="D111" s="457">
        <v>28</v>
      </c>
      <c r="E111" s="400"/>
      <c r="F111" s="401"/>
      <c r="G111" s="353"/>
      <c r="H111" s="354"/>
      <c r="I111" s="355"/>
      <c r="J111" s="399" t="s">
        <v>167</v>
      </c>
      <c r="K111" s="357">
        <f>K112</f>
        <v>131662322834</v>
      </c>
      <c r="L111" s="357">
        <f t="shared" ref="L111:O112" si="47">L112</f>
        <v>0</v>
      </c>
      <c r="M111" s="357">
        <f t="shared" si="47"/>
        <v>0</v>
      </c>
      <c r="N111" s="357">
        <f t="shared" si="47"/>
        <v>0</v>
      </c>
      <c r="O111" s="357">
        <f t="shared" si="47"/>
        <v>0</v>
      </c>
      <c r="P111" s="357">
        <f t="shared" si="44"/>
        <v>131662322834</v>
      </c>
      <c r="Q111" s="357">
        <f>Q112</f>
        <v>0</v>
      </c>
      <c r="R111" s="357">
        <f t="shared" ref="R111:V112" si="48">R112</f>
        <v>128394031121</v>
      </c>
      <c r="S111" s="357">
        <f t="shared" si="48"/>
        <v>117010526069</v>
      </c>
      <c r="T111" s="357">
        <f t="shared" si="48"/>
        <v>62986217234.199997</v>
      </c>
      <c r="U111" s="357">
        <f t="shared" si="48"/>
        <v>62986217234.199997</v>
      </c>
      <c r="V111" s="357">
        <f t="shared" si="48"/>
        <v>62986217234.199997</v>
      </c>
      <c r="W111" s="476">
        <f t="shared" si="42"/>
        <v>0.88871685954171564</v>
      </c>
      <c r="X111" s="250">
        <f t="shared" si="43"/>
        <v>0.47839211612279608</v>
      </c>
      <c r="Y111" s="507"/>
    </row>
    <row r="112" spans="1:25" s="364" customFormat="1" ht="60" customHeight="1" x14ac:dyDescent="0.15">
      <c r="A112" s="350" t="s">
        <v>111</v>
      </c>
      <c r="B112" s="351" t="s">
        <v>132</v>
      </c>
      <c r="C112" s="351" t="s">
        <v>115</v>
      </c>
      <c r="D112" s="457">
        <v>28</v>
      </c>
      <c r="E112" s="457" t="s">
        <v>126</v>
      </c>
      <c r="F112" s="401"/>
      <c r="G112" s="353">
        <v>10</v>
      </c>
      <c r="H112" s="354" t="s">
        <v>40</v>
      </c>
      <c r="I112" s="355" t="s">
        <v>41</v>
      </c>
      <c r="J112" s="346" t="s">
        <v>127</v>
      </c>
      <c r="K112" s="347">
        <f>K113</f>
        <v>131662322834</v>
      </c>
      <c r="L112" s="347">
        <f t="shared" si="47"/>
        <v>0</v>
      </c>
      <c r="M112" s="347">
        <f t="shared" si="47"/>
        <v>0</v>
      </c>
      <c r="N112" s="347">
        <f t="shared" si="47"/>
        <v>0</v>
      </c>
      <c r="O112" s="347">
        <f t="shared" si="47"/>
        <v>0</v>
      </c>
      <c r="P112" s="357">
        <f t="shared" si="44"/>
        <v>131662322834</v>
      </c>
      <c r="Q112" s="349">
        <f>Q113</f>
        <v>0</v>
      </c>
      <c r="R112" s="349">
        <f t="shared" si="48"/>
        <v>128394031121</v>
      </c>
      <c r="S112" s="349">
        <f t="shared" si="48"/>
        <v>117010526069</v>
      </c>
      <c r="T112" s="349">
        <f t="shared" si="48"/>
        <v>62986217234.199997</v>
      </c>
      <c r="U112" s="349">
        <f t="shared" si="48"/>
        <v>62986217234.199997</v>
      </c>
      <c r="V112" s="349">
        <f t="shared" si="48"/>
        <v>62986217234.199997</v>
      </c>
      <c r="W112" s="476">
        <f t="shared" si="42"/>
        <v>0.88871685954171564</v>
      </c>
      <c r="X112" s="250">
        <f t="shared" si="43"/>
        <v>0.47839211612279608</v>
      </c>
      <c r="Y112" s="507"/>
    </row>
    <row r="113" spans="1:255" s="364" customFormat="1" ht="36" customHeight="1" x14ac:dyDescent="0.15">
      <c r="A113" s="413" t="s">
        <v>111</v>
      </c>
      <c r="B113" s="414" t="s">
        <v>132</v>
      </c>
      <c r="C113" s="414" t="s">
        <v>115</v>
      </c>
      <c r="D113" s="460">
        <v>28</v>
      </c>
      <c r="E113" s="392" t="s">
        <v>126</v>
      </c>
      <c r="F113" s="206" t="s">
        <v>168</v>
      </c>
      <c r="G113" s="393">
        <v>10</v>
      </c>
      <c r="H113" s="392" t="s">
        <v>40</v>
      </c>
      <c r="I113" s="394" t="s">
        <v>41</v>
      </c>
      <c r="J113" s="405" t="s">
        <v>169</v>
      </c>
      <c r="K113" s="395">
        <v>131662322834</v>
      </c>
      <c r="L113" s="396">
        <v>0</v>
      </c>
      <c r="M113" s="396">
        <v>0</v>
      </c>
      <c r="N113" s="397">
        <v>0</v>
      </c>
      <c r="O113" s="396">
        <v>0</v>
      </c>
      <c r="P113" s="362">
        <f t="shared" si="44"/>
        <v>131662322834</v>
      </c>
      <c r="Q113" s="396">
        <v>0</v>
      </c>
      <c r="R113" s="396">
        <v>128394031121</v>
      </c>
      <c r="S113" s="396">
        <v>117010526069</v>
      </c>
      <c r="T113" s="396">
        <v>62986217234.199997</v>
      </c>
      <c r="U113" s="397">
        <v>62986217234.199997</v>
      </c>
      <c r="V113" s="397">
        <v>62986217234.199997</v>
      </c>
      <c r="W113" s="485">
        <f>S113/P113</f>
        <v>0.88871685954171564</v>
      </c>
      <c r="X113" s="256">
        <f t="shared" si="43"/>
        <v>0.47839211612279608</v>
      </c>
      <c r="Y113" s="507"/>
    </row>
    <row r="114" spans="1:255" s="364" customFormat="1" ht="44" x14ac:dyDescent="0.15">
      <c r="A114" s="350" t="s">
        <v>111</v>
      </c>
      <c r="B114" s="351" t="s">
        <v>132</v>
      </c>
      <c r="C114" s="351" t="s">
        <v>115</v>
      </c>
      <c r="D114" s="457">
        <v>29</v>
      </c>
      <c r="E114" s="400"/>
      <c r="F114" s="401"/>
      <c r="G114" s="402"/>
      <c r="H114" s="402"/>
      <c r="I114" s="402"/>
      <c r="J114" s="399" t="s">
        <v>170</v>
      </c>
      <c r="K114" s="357">
        <f t="shared" ref="K114:O115" si="49">K115</f>
        <v>35132164670</v>
      </c>
      <c r="L114" s="357">
        <f t="shared" si="49"/>
        <v>0</v>
      </c>
      <c r="M114" s="357">
        <f t="shared" si="49"/>
        <v>0</v>
      </c>
      <c r="N114" s="357">
        <f t="shared" si="49"/>
        <v>0</v>
      </c>
      <c r="O114" s="357">
        <f t="shared" si="49"/>
        <v>0</v>
      </c>
      <c r="P114" s="357">
        <f t="shared" si="44"/>
        <v>35132164670</v>
      </c>
      <c r="Q114" s="357">
        <f t="shared" ref="Q114:V115" si="50">Q115</f>
        <v>0</v>
      </c>
      <c r="R114" s="357">
        <f t="shared" si="50"/>
        <v>34849479865</v>
      </c>
      <c r="S114" s="357">
        <f t="shared" si="50"/>
        <v>33872025047</v>
      </c>
      <c r="T114" s="357">
        <f t="shared" si="50"/>
        <v>16574884415.5</v>
      </c>
      <c r="U114" s="357">
        <f t="shared" si="50"/>
        <v>16574884415.5</v>
      </c>
      <c r="V114" s="357">
        <f t="shared" si="50"/>
        <v>16574884415.5</v>
      </c>
      <c r="W114" s="476">
        <f t="shared" si="42"/>
        <v>0.96413145518254795</v>
      </c>
      <c r="X114" s="250">
        <f t="shared" si="43"/>
        <v>0.47178659701699505</v>
      </c>
      <c r="Y114" s="507"/>
    </row>
    <row r="115" spans="1:255" s="364" customFormat="1" ht="41" customHeight="1" x14ac:dyDescent="0.15">
      <c r="A115" s="350" t="s">
        <v>111</v>
      </c>
      <c r="B115" s="351" t="s">
        <v>132</v>
      </c>
      <c r="C115" s="351" t="s">
        <v>115</v>
      </c>
      <c r="D115" s="457">
        <v>29</v>
      </c>
      <c r="E115" s="457" t="s">
        <v>171</v>
      </c>
      <c r="F115" s="401"/>
      <c r="G115" s="353">
        <v>10</v>
      </c>
      <c r="H115" s="354" t="s">
        <v>40</v>
      </c>
      <c r="I115" s="355" t="s">
        <v>41</v>
      </c>
      <c r="J115" s="346" t="s">
        <v>172</v>
      </c>
      <c r="K115" s="347">
        <f t="shared" si="49"/>
        <v>35132164670</v>
      </c>
      <c r="L115" s="347">
        <f t="shared" si="49"/>
        <v>0</v>
      </c>
      <c r="M115" s="347">
        <f t="shared" si="49"/>
        <v>0</v>
      </c>
      <c r="N115" s="347">
        <f t="shared" si="49"/>
        <v>0</v>
      </c>
      <c r="O115" s="347">
        <f t="shared" si="49"/>
        <v>0</v>
      </c>
      <c r="P115" s="357">
        <f>K115-L115+M115-N115+O115</f>
        <v>35132164670</v>
      </c>
      <c r="Q115" s="349">
        <f>Q116</f>
        <v>0</v>
      </c>
      <c r="R115" s="349">
        <f t="shared" si="50"/>
        <v>34849479865</v>
      </c>
      <c r="S115" s="349">
        <f t="shared" si="50"/>
        <v>33872025047</v>
      </c>
      <c r="T115" s="349">
        <f t="shared" si="50"/>
        <v>16574884415.5</v>
      </c>
      <c r="U115" s="349">
        <f t="shared" si="50"/>
        <v>16574884415.5</v>
      </c>
      <c r="V115" s="349">
        <f t="shared" si="50"/>
        <v>16574884415.5</v>
      </c>
      <c r="W115" s="524">
        <f t="shared" si="42"/>
        <v>0.96413145518254795</v>
      </c>
      <c r="X115" s="524">
        <f t="shared" si="43"/>
        <v>0.47178659701699505</v>
      </c>
      <c r="Y115" s="507"/>
    </row>
    <row r="116" spans="1:255" s="364" customFormat="1" ht="25.25" customHeight="1" x14ac:dyDescent="0.15">
      <c r="A116" s="413" t="s">
        <v>111</v>
      </c>
      <c r="B116" s="414" t="s">
        <v>132</v>
      </c>
      <c r="C116" s="414" t="s">
        <v>115</v>
      </c>
      <c r="D116" s="460">
        <v>29</v>
      </c>
      <c r="E116" s="392" t="s">
        <v>171</v>
      </c>
      <c r="F116" s="206" t="s">
        <v>173</v>
      </c>
      <c r="G116" s="393">
        <v>10</v>
      </c>
      <c r="H116" s="392" t="s">
        <v>40</v>
      </c>
      <c r="I116" s="394" t="s">
        <v>41</v>
      </c>
      <c r="J116" s="405" t="s">
        <v>174</v>
      </c>
      <c r="K116" s="395">
        <v>35132164670</v>
      </c>
      <c r="L116" s="396">
        <v>0</v>
      </c>
      <c r="M116" s="396">
        <v>0</v>
      </c>
      <c r="N116" s="397">
        <v>0</v>
      </c>
      <c r="O116" s="396">
        <v>0</v>
      </c>
      <c r="P116" s="362">
        <f t="shared" si="44"/>
        <v>35132164670</v>
      </c>
      <c r="Q116" s="396">
        <v>0</v>
      </c>
      <c r="R116" s="396">
        <v>34849479865</v>
      </c>
      <c r="S116" s="396">
        <v>33872025047</v>
      </c>
      <c r="T116" s="396">
        <v>16574884415.5</v>
      </c>
      <c r="U116" s="397">
        <v>16574884415.5</v>
      </c>
      <c r="V116" s="397">
        <v>16574884415.5</v>
      </c>
      <c r="W116" s="485">
        <f t="shared" si="42"/>
        <v>0.96413145518254795</v>
      </c>
      <c r="X116" s="256">
        <f t="shared" si="43"/>
        <v>0.47178659701699505</v>
      </c>
      <c r="Y116" s="507"/>
    </row>
    <row r="117" spans="1:255" s="340" customFormat="1" ht="33" x14ac:dyDescent="0.15">
      <c r="A117" s="350" t="s">
        <v>111</v>
      </c>
      <c r="B117" s="351" t="s">
        <v>175</v>
      </c>
      <c r="C117" s="351"/>
      <c r="D117" s="457"/>
      <c r="E117" s="352"/>
      <c r="F117" s="352"/>
      <c r="G117" s="353"/>
      <c r="H117" s="354"/>
      <c r="I117" s="355"/>
      <c r="J117" s="356" t="s">
        <v>176</v>
      </c>
      <c r="K117" s="357">
        <f t="shared" ref="K117:V117" si="51">K118</f>
        <v>22589000000</v>
      </c>
      <c r="L117" s="358">
        <f t="shared" si="51"/>
        <v>0</v>
      </c>
      <c r="M117" s="358">
        <f t="shared" si="51"/>
        <v>0</v>
      </c>
      <c r="N117" s="359">
        <f t="shared" si="51"/>
        <v>0</v>
      </c>
      <c r="O117" s="358">
        <f t="shared" si="51"/>
        <v>0</v>
      </c>
      <c r="P117" s="358">
        <f t="shared" si="51"/>
        <v>22589000000</v>
      </c>
      <c r="Q117" s="358">
        <f t="shared" si="51"/>
        <v>0</v>
      </c>
      <c r="R117" s="358">
        <f t="shared" si="51"/>
        <v>21931597845.400002</v>
      </c>
      <c r="S117" s="358">
        <f t="shared" si="51"/>
        <v>16978760105.549999</v>
      </c>
      <c r="T117" s="358">
        <f t="shared" si="51"/>
        <v>5855538732.21</v>
      </c>
      <c r="U117" s="359">
        <f t="shared" si="51"/>
        <v>5855538732.21</v>
      </c>
      <c r="V117" s="359">
        <f t="shared" si="51"/>
        <v>5855538732.21</v>
      </c>
      <c r="W117" s="476">
        <f t="shared" si="42"/>
        <v>0.75163841274735488</v>
      </c>
      <c r="X117" s="250">
        <f t="shared" si="43"/>
        <v>0.25922080358625882</v>
      </c>
      <c r="Y117" s="507"/>
    </row>
    <row r="118" spans="1:255" s="340" customFormat="1" ht="25.25" customHeight="1" x14ac:dyDescent="0.15">
      <c r="A118" s="350" t="s">
        <v>111</v>
      </c>
      <c r="B118" s="351" t="s">
        <v>175</v>
      </c>
      <c r="C118" s="351" t="s">
        <v>115</v>
      </c>
      <c r="D118" s="457"/>
      <c r="E118" s="352"/>
      <c r="F118" s="354"/>
      <c r="G118" s="353"/>
      <c r="H118" s="354"/>
      <c r="I118" s="355"/>
      <c r="J118" s="406" t="s">
        <v>116</v>
      </c>
      <c r="K118" s="357">
        <f t="shared" ref="K118:P118" si="52">K119+K122+K125</f>
        <v>22589000000</v>
      </c>
      <c r="L118" s="357">
        <f t="shared" si="52"/>
        <v>0</v>
      </c>
      <c r="M118" s="357">
        <f t="shared" si="52"/>
        <v>0</v>
      </c>
      <c r="N118" s="357">
        <f t="shared" si="52"/>
        <v>0</v>
      </c>
      <c r="O118" s="357">
        <f t="shared" si="52"/>
        <v>0</v>
      </c>
      <c r="P118" s="357">
        <f t="shared" si="52"/>
        <v>22589000000</v>
      </c>
      <c r="Q118" s="357">
        <f>Q122+Q125</f>
        <v>0</v>
      </c>
      <c r="R118" s="357">
        <f>R119+R122+R125</f>
        <v>21931597845.400002</v>
      </c>
      <c r="S118" s="357">
        <f>S119+S122+S125</f>
        <v>16978760105.549999</v>
      </c>
      <c r="T118" s="357">
        <f>T119+T122+T125</f>
        <v>5855538732.21</v>
      </c>
      <c r="U118" s="357">
        <f>U119+U122+U125</f>
        <v>5855538732.21</v>
      </c>
      <c r="V118" s="357">
        <f>V119+V122+V125</f>
        <v>5855538732.21</v>
      </c>
      <c r="W118" s="476">
        <f t="shared" si="42"/>
        <v>0.75163841274735488</v>
      </c>
      <c r="X118" s="250">
        <f t="shared" si="43"/>
        <v>0.25922080358625882</v>
      </c>
      <c r="Y118" s="507"/>
    </row>
    <row r="119" spans="1:255" s="340" customFormat="1" ht="44" x14ac:dyDescent="0.15">
      <c r="A119" s="350" t="s">
        <v>111</v>
      </c>
      <c r="B119" s="351" t="s">
        <v>175</v>
      </c>
      <c r="C119" s="351" t="s">
        <v>115</v>
      </c>
      <c r="D119" s="457">
        <v>7</v>
      </c>
      <c r="E119" s="352"/>
      <c r="F119" s="354"/>
      <c r="G119" s="353"/>
      <c r="H119" s="354"/>
      <c r="I119" s="355"/>
      <c r="J119" s="406" t="s">
        <v>177</v>
      </c>
      <c r="K119" s="357">
        <f>K120</f>
        <v>7000000000</v>
      </c>
      <c r="L119" s="357">
        <f t="shared" ref="L119:O120" si="53">L120</f>
        <v>0</v>
      </c>
      <c r="M119" s="357">
        <f t="shared" si="53"/>
        <v>0</v>
      </c>
      <c r="N119" s="357">
        <f t="shared" si="53"/>
        <v>0</v>
      </c>
      <c r="O119" s="357">
        <f t="shared" si="53"/>
        <v>0</v>
      </c>
      <c r="P119" s="357">
        <f>K119-L119+M119-N119+O119</f>
        <v>7000000000</v>
      </c>
      <c r="Q119" s="357">
        <f>Q120</f>
        <v>0</v>
      </c>
      <c r="R119" s="357">
        <f t="shared" ref="R119:V120" si="54">R120</f>
        <v>6891962688.1000004</v>
      </c>
      <c r="S119" s="357">
        <f t="shared" si="54"/>
        <v>2598075030.0999999</v>
      </c>
      <c r="T119" s="357">
        <f t="shared" si="54"/>
        <v>1019487278.5700001</v>
      </c>
      <c r="U119" s="357">
        <f t="shared" si="54"/>
        <v>1019487278.5700001</v>
      </c>
      <c r="V119" s="357">
        <f t="shared" si="54"/>
        <v>1019487278.5700001</v>
      </c>
      <c r="W119" s="476">
        <f t="shared" si="42"/>
        <v>0.37115357572857144</v>
      </c>
      <c r="X119" s="250">
        <f t="shared" si="43"/>
        <v>0.1456410397957143</v>
      </c>
      <c r="Y119" s="507"/>
    </row>
    <row r="120" spans="1:255" s="340" customFormat="1" ht="50" customHeight="1" x14ac:dyDescent="0.15">
      <c r="A120" s="350" t="s">
        <v>111</v>
      </c>
      <c r="B120" s="351" t="s">
        <v>175</v>
      </c>
      <c r="C120" s="351" t="s">
        <v>115</v>
      </c>
      <c r="D120" s="457">
        <v>7</v>
      </c>
      <c r="E120" s="352" t="s">
        <v>135</v>
      </c>
      <c r="F120" s="465"/>
      <c r="G120" s="353">
        <v>10</v>
      </c>
      <c r="H120" s="354" t="s">
        <v>40</v>
      </c>
      <c r="I120" s="355" t="s">
        <v>41</v>
      </c>
      <c r="J120" s="360" t="s">
        <v>178</v>
      </c>
      <c r="K120" s="357">
        <f>K121</f>
        <v>7000000000</v>
      </c>
      <c r="L120" s="357">
        <f t="shared" si="53"/>
        <v>0</v>
      </c>
      <c r="M120" s="357">
        <f t="shared" si="53"/>
        <v>0</v>
      </c>
      <c r="N120" s="357">
        <f t="shared" si="53"/>
        <v>0</v>
      </c>
      <c r="O120" s="357">
        <f t="shared" si="53"/>
        <v>0</v>
      </c>
      <c r="P120" s="357">
        <f>K120-L120+M120-N120+O120</f>
        <v>7000000000</v>
      </c>
      <c r="Q120" s="358">
        <f>Q121</f>
        <v>0</v>
      </c>
      <c r="R120" s="358">
        <f t="shared" si="54"/>
        <v>6891962688.1000004</v>
      </c>
      <c r="S120" s="358">
        <f t="shared" si="54"/>
        <v>2598075030.0999999</v>
      </c>
      <c r="T120" s="358">
        <f t="shared" si="54"/>
        <v>1019487278.5700001</v>
      </c>
      <c r="U120" s="358">
        <f t="shared" si="54"/>
        <v>1019487278.5700001</v>
      </c>
      <c r="V120" s="358">
        <f t="shared" si="54"/>
        <v>1019487278.5700001</v>
      </c>
      <c r="W120" s="476">
        <f t="shared" si="42"/>
        <v>0.37115357572857144</v>
      </c>
      <c r="X120" s="250">
        <f t="shared" si="43"/>
        <v>0.1456410397957143</v>
      </c>
      <c r="Y120" s="507"/>
    </row>
    <row r="121" spans="1:255" s="340" customFormat="1" ht="25.25" customHeight="1" x14ac:dyDescent="0.15">
      <c r="A121" s="213" t="s">
        <v>111</v>
      </c>
      <c r="B121" s="214" t="s">
        <v>175</v>
      </c>
      <c r="C121" s="214" t="s">
        <v>115</v>
      </c>
      <c r="D121" s="458">
        <v>7</v>
      </c>
      <c r="E121" s="205" t="s">
        <v>135</v>
      </c>
      <c r="F121" s="206" t="s">
        <v>179</v>
      </c>
      <c r="G121" s="207">
        <v>10</v>
      </c>
      <c r="H121" s="206" t="s">
        <v>40</v>
      </c>
      <c r="I121" s="208" t="s">
        <v>41</v>
      </c>
      <c r="J121" s="215" t="s">
        <v>180</v>
      </c>
      <c r="K121" s="258">
        <v>7000000000</v>
      </c>
      <c r="L121" s="362">
        <v>0</v>
      </c>
      <c r="M121" s="362">
        <v>0</v>
      </c>
      <c r="N121" s="525">
        <v>0</v>
      </c>
      <c r="O121" s="525">
        <v>0</v>
      </c>
      <c r="P121" s="362">
        <f>K121-L121+M121-N121+O121</f>
        <v>7000000000</v>
      </c>
      <c r="Q121" s="362">
        <v>0</v>
      </c>
      <c r="R121" s="396">
        <v>6891962688.1000004</v>
      </c>
      <c r="S121" s="396">
        <v>2598075030.0999999</v>
      </c>
      <c r="T121" s="396">
        <v>1019487278.5700001</v>
      </c>
      <c r="U121" s="396">
        <v>1019487278.5700001</v>
      </c>
      <c r="V121" s="396">
        <v>1019487278.5700001</v>
      </c>
      <c r="W121" s="485">
        <f t="shared" si="42"/>
        <v>0.37115357572857144</v>
      </c>
      <c r="X121" s="256">
        <f t="shared" si="43"/>
        <v>0.1456410397957143</v>
      </c>
      <c r="Y121" s="507"/>
    </row>
    <row r="122" spans="1:255" s="340" customFormat="1" ht="30" customHeight="1" x14ac:dyDescent="0.15">
      <c r="A122" s="350" t="s">
        <v>111</v>
      </c>
      <c r="B122" s="351" t="s">
        <v>175</v>
      </c>
      <c r="C122" s="351" t="s">
        <v>115</v>
      </c>
      <c r="D122" s="457" t="s">
        <v>181</v>
      </c>
      <c r="E122" s="352"/>
      <c r="F122" s="465"/>
      <c r="G122" s="353"/>
      <c r="H122" s="354"/>
      <c r="I122" s="355"/>
      <c r="J122" s="360" t="s">
        <v>182</v>
      </c>
      <c r="K122" s="357">
        <f>K123</f>
        <v>9764000000</v>
      </c>
      <c r="L122" s="357">
        <f t="shared" ref="L122:O123" si="55">L123</f>
        <v>0</v>
      </c>
      <c r="M122" s="357">
        <f t="shared" si="55"/>
        <v>0</v>
      </c>
      <c r="N122" s="357">
        <f t="shared" si="55"/>
        <v>0</v>
      </c>
      <c r="O122" s="357">
        <f t="shared" si="55"/>
        <v>0</v>
      </c>
      <c r="P122" s="357">
        <f>K122-L122+M122-N122+O122</f>
        <v>9764000000</v>
      </c>
      <c r="Q122" s="358">
        <f>Q123</f>
        <v>0</v>
      </c>
      <c r="R122" s="358">
        <f t="shared" ref="R122:V123" si="56">R123</f>
        <v>9384304357.2999992</v>
      </c>
      <c r="S122" s="358">
        <f t="shared" si="56"/>
        <v>8902008041.2999992</v>
      </c>
      <c r="T122" s="358">
        <f t="shared" si="56"/>
        <v>2461461885.9699998</v>
      </c>
      <c r="U122" s="358">
        <f t="shared" si="56"/>
        <v>2461461885.9699998</v>
      </c>
      <c r="V122" s="358">
        <f t="shared" si="56"/>
        <v>2461461885.9699998</v>
      </c>
      <c r="W122" s="476">
        <f t="shared" si="42"/>
        <v>0.91171733319336334</v>
      </c>
      <c r="X122" s="250">
        <f t="shared" si="43"/>
        <v>0.25209564583879557</v>
      </c>
      <c r="Y122" s="507"/>
    </row>
    <row r="123" spans="1:255" s="351" customFormat="1" ht="47" customHeight="1" x14ac:dyDescent="0.15">
      <c r="A123" s="350" t="s">
        <v>111</v>
      </c>
      <c r="B123" s="351" t="s">
        <v>175</v>
      </c>
      <c r="C123" s="351" t="s">
        <v>115</v>
      </c>
      <c r="D123" s="457" t="s">
        <v>181</v>
      </c>
      <c r="E123" s="457" t="s">
        <v>183</v>
      </c>
      <c r="G123" s="353">
        <v>10</v>
      </c>
      <c r="H123" s="354" t="s">
        <v>40</v>
      </c>
      <c r="I123" s="355" t="s">
        <v>41</v>
      </c>
      <c r="J123" s="424" t="s">
        <v>184</v>
      </c>
      <c r="K123" s="357">
        <f>K124</f>
        <v>9764000000</v>
      </c>
      <c r="L123" s="357">
        <f t="shared" si="55"/>
        <v>0</v>
      </c>
      <c r="M123" s="357">
        <f t="shared" si="55"/>
        <v>0</v>
      </c>
      <c r="N123" s="357">
        <f t="shared" si="55"/>
        <v>0</v>
      </c>
      <c r="O123" s="357">
        <f t="shared" si="55"/>
        <v>0</v>
      </c>
      <c r="P123" s="357">
        <f>K123-L123+M123-N123+O123</f>
        <v>9764000000</v>
      </c>
      <c r="Q123" s="358">
        <f>Q124</f>
        <v>0</v>
      </c>
      <c r="R123" s="358">
        <f t="shared" si="56"/>
        <v>9384304357.2999992</v>
      </c>
      <c r="S123" s="358">
        <f t="shared" si="56"/>
        <v>8902008041.2999992</v>
      </c>
      <c r="T123" s="358">
        <f t="shared" si="56"/>
        <v>2461461885.9699998</v>
      </c>
      <c r="U123" s="358">
        <f t="shared" si="56"/>
        <v>2461461885.9699998</v>
      </c>
      <c r="V123" s="358">
        <f t="shared" si="56"/>
        <v>2461461885.9699998</v>
      </c>
      <c r="W123" s="476">
        <f t="shared" si="42"/>
        <v>0.91171733319336334</v>
      </c>
      <c r="X123" s="250">
        <f t="shared" si="43"/>
        <v>0.25209564583879557</v>
      </c>
      <c r="Y123" s="507"/>
      <c r="Z123" s="438"/>
      <c r="AA123" s="438"/>
      <c r="AB123" s="438"/>
      <c r="AC123" s="438"/>
      <c r="AD123" s="438"/>
      <c r="AE123" s="438"/>
      <c r="AF123" s="438"/>
      <c r="AG123" s="438"/>
      <c r="AH123" s="438"/>
      <c r="AI123" s="438"/>
      <c r="AJ123" s="438"/>
      <c r="AK123" s="438"/>
      <c r="AL123" s="438"/>
      <c r="AM123" s="438"/>
      <c r="AN123" s="438"/>
      <c r="AO123" s="438"/>
      <c r="AP123" s="438"/>
      <c r="AQ123" s="438"/>
      <c r="AR123" s="438"/>
      <c r="AS123" s="438"/>
      <c r="AT123" s="438"/>
      <c r="AU123" s="438"/>
      <c r="AV123" s="438"/>
      <c r="AW123" s="438"/>
      <c r="AX123" s="438"/>
      <c r="AY123" s="438"/>
      <c r="AZ123" s="438"/>
      <c r="BA123" s="438"/>
      <c r="BB123" s="438"/>
      <c r="BC123" s="438"/>
      <c r="BD123" s="438"/>
      <c r="BE123" s="438"/>
      <c r="BF123" s="438"/>
      <c r="BG123" s="438"/>
      <c r="BH123" s="438"/>
      <c r="BI123" s="438"/>
      <c r="BJ123" s="438"/>
      <c r="BK123" s="438"/>
      <c r="BL123" s="438"/>
      <c r="BM123" s="438"/>
      <c r="BN123" s="438"/>
      <c r="BO123" s="438"/>
      <c r="BP123" s="438"/>
      <c r="BQ123" s="438"/>
      <c r="BR123" s="438"/>
      <c r="BS123" s="438"/>
      <c r="BT123" s="438"/>
      <c r="BU123" s="438"/>
      <c r="BV123" s="438"/>
      <c r="BW123" s="438"/>
      <c r="BX123" s="438"/>
      <c r="BY123" s="438"/>
      <c r="BZ123" s="438"/>
      <c r="CA123" s="438"/>
      <c r="CB123" s="438"/>
      <c r="CC123" s="438"/>
      <c r="CD123" s="438"/>
      <c r="CE123" s="438"/>
      <c r="CF123" s="438"/>
      <c r="CG123" s="438"/>
      <c r="CH123" s="438"/>
      <c r="CI123" s="438"/>
      <c r="CJ123" s="438"/>
      <c r="CK123" s="438"/>
      <c r="CL123" s="438"/>
      <c r="CM123" s="438"/>
      <c r="CN123" s="438"/>
      <c r="CO123" s="438"/>
      <c r="CP123" s="438"/>
      <c r="CQ123" s="438"/>
      <c r="CR123" s="438"/>
      <c r="CS123" s="438"/>
      <c r="CT123" s="438"/>
      <c r="CU123" s="438"/>
      <c r="CV123" s="438"/>
      <c r="CW123" s="438"/>
      <c r="CX123" s="438"/>
      <c r="CY123" s="438"/>
      <c r="CZ123" s="438"/>
      <c r="DA123" s="438"/>
      <c r="DB123" s="438"/>
      <c r="DC123" s="438"/>
      <c r="DD123" s="438"/>
      <c r="DE123" s="438"/>
      <c r="DF123" s="438"/>
      <c r="DG123" s="438"/>
      <c r="DH123" s="438"/>
      <c r="DI123" s="438"/>
      <c r="DJ123" s="438"/>
      <c r="DK123" s="438"/>
      <c r="DL123" s="438"/>
      <c r="DM123" s="438"/>
      <c r="DN123" s="438"/>
      <c r="DO123" s="438"/>
      <c r="DP123" s="438"/>
      <c r="DQ123" s="438"/>
      <c r="DR123" s="438"/>
      <c r="DS123" s="438"/>
      <c r="DT123" s="438"/>
      <c r="DU123" s="438"/>
      <c r="DV123" s="438"/>
      <c r="DW123" s="438"/>
      <c r="DX123" s="438"/>
      <c r="DY123" s="438"/>
      <c r="DZ123" s="438"/>
      <c r="EA123" s="438"/>
      <c r="EB123" s="438"/>
      <c r="EC123" s="438"/>
      <c r="ED123" s="438"/>
      <c r="EE123" s="438"/>
      <c r="EF123" s="438"/>
      <c r="EG123" s="438"/>
      <c r="EH123" s="438"/>
      <c r="EI123" s="438"/>
      <c r="EJ123" s="438"/>
      <c r="EK123" s="438"/>
      <c r="EL123" s="438"/>
      <c r="EM123" s="438"/>
      <c r="EN123" s="438"/>
      <c r="EO123" s="438"/>
      <c r="EP123" s="438"/>
      <c r="EQ123" s="438"/>
      <c r="ER123" s="438"/>
      <c r="ES123" s="438"/>
      <c r="ET123" s="438"/>
      <c r="EU123" s="438"/>
      <c r="EV123" s="438"/>
      <c r="EW123" s="438"/>
      <c r="EX123" s="438"/>
      <c r="EY123" s="438"/>
      <c r="EZ123" s="438"/>
      <c r="FA123" s="438"/>
      <c r="FB123" s="438"/>
      <c r="FC123" s="438"/>
      <c r="FD123" s="438"/>
      <c r="FE123" s="438"/>
      <c r="FF123" s="438"/>
      <c r="FG123" s="438"/>
      <c r="FH123" s="438"/>
      <c r="FI123" s="438"/>
      <c r="FJ123" s="438"/>
      <c r="FK123" s="438"/>
      <c r="FL123" s="438"/>
      <c r="FM123" s="438"/>
      <c r="FN123" s="438"/>
      <c r="FO123" s="438"/>
      <c r="FP123" s="438"/>
      <c r="FQ123" s="438"/>
      <c r="FR123" s="438"/>
      <c r="FS123" s="438"/>
      <c r="FT123" s="438"/>
      <c r="FU123" s="438"/>
      <c r="FV123" s="438"/>
      <c r="FW123" s="438"/>
      <c r="FX123" s="438"/>
      <c r="FY123" s="438"/>
      <c r="FZ123" s="437"/>
      <c r="GA123" s="350"/>
      <c r="GE123" s="350"/>
      <c r="GI123" s="350"/>
      <c r="GM123" s="350"/>
      <c r="GQ123" s="350"/>
      <c r="GU123" s="350"/>
      <c r="GY123" s="350"/>
      <c r="HC123" s="350"/>
      <c r="HG123" s="350"/>
      <c r="HK123" s="350"/>
      <c r="HO123" s="350"/>
      <c r="HS123" s="350"/>
      <c r="HW123" s="350"/>
      <c r="IA123" s="350"/>
      <c r="IE123" s="350"/>
      <c r="II123" s="350"/>
      <c r="IM123" s="350"/>
      <c r="IQ123" s="350"/>
      <c r="IU123" s="350"/>
    </row>
    <row r="124" spans="1:255" s="364" customFormat="1" ht="25.25" customHeight="1" x14ac:dyDescent="0.15">
      <c r="A124" s="213" t="s">
        <v>111</v>
      </c>
      <c r="B124" s="214" t="s">
        <v>175</v>
      </c>
      <c r="C124" s="214" t="s">
        <v>115</v>
      </c>
      <c r="D124" s="458" t="s">
        <v>181</v>
      </c>
      <c r="E124" s="205" t="s">
        <v>183</v>
      </c>
      <c r="F124" s="206" t="s">
        <v>185</v>
      </c>
      <c r="G124" s="207">
        <v>10</v>
      </c>
      <c r="H124" s="206" t="s">
        <v>40</v>
      </c>
      <c r="I124" s="208" t="s">
        <v>41</v>
      </c>
      <c r="J124" s="215" t="s">
        <v>186</v>
      </c>
      <c r="K124" s="258">
        <v>9764000000</v>
      </c>
      <c r="L124" s="362">
        <v>0</v>
      </c>
      <c r="M124" s="362">
        <v>0</v>
      </c>
      <c r="N124" s="363">
        <v>0</v>
      </c>
      <c r="O124" s="362">
        <v>0</v>
      </c>
      <c r="P124" s="362">
        <v>9764000000</v>
      </c>
      <c r="Q124" s="362">
        <v>0</v>
      </c>
      <c r="R124" s="362">
        <v>9384304357.2999992</v>
      </c>
      <c r="S124" s="362">
        <v>8902008041.2999992</v>
      </c>
      <c r="T124" s="362">
        <v>2461461885.9699998</v>
      </c>
      <c r="U124" s="363">
        <v>2461461885.9699998</v>
      </c>
      <c r="V124" s="363">
        <v>2461461885.9699998</v>
      </c>
      <c r="W124" s="485">
        <f t="shared" si="42"/>
        <v>0.91171733319336334</v>
      </c>
      <c r="X124" s="256">
        <f t="shared" si="43"/>
        <v>0.25209564583879557</v>
      </c>
      <c r="Y124" s="507"/>
    </row>
    <row r="125" spans="1:255" s="351" customFormat="1" ht="47" customHeight="1" x14ac:dyDescent="0.15">
      <c r="A125" s="350" t="s">
        <v>111</v>
      </c>
      <c r="B125" s="351" t="s">
        <v>175</v>
      </c>
      <c r="C125" s="351" t="s">
        <v>115</v>
      </c>
      <c r="D125" s="457">
        <v>10</v>
      </c>
      <c r="E125" s="457"/>
      <c r="J125" s="424" t="s">
        <v>187</v>
      </c>
      <c r="K125" s="357">
        <f>K126</f>
        <v>5825000000</v>
      </c>
      <c r="L125" s="357">
        <f>L126</f>
        <v>0</v>
      </c>
      <c r="M125" s="357">
        <f>M126</f>
        <v>0</v>
      </c>
      <c r="N125" s="357">
        <f>N126</f>
        <v>0</v>
      </c>
      <c r="O125" s="357">
        <f>O126</f>
        <v>0</v>
      </c>
      <c r="P125" s="357">
        <f>K125-L125+M125-N125+O125</f>
        <v>5825000000</v>
      </c>
      <c r="Q125" s="358">
        <f t="shared" ref="Q125:V125" si="57">Q126</f>
        <v>0</v>
      </c>
      <c r="R125" s="358">
        <f t="shared" si="57"/>
        <v>5655330800</v>
      </c>
      <c r="S125" s="358">
        <f t="shared" si="57"/>
        <v>5478677034.1499996</v>
      </c>
      <c r="T125" s="358">
        <f t="shared" si="57"/>
        <v>2374589567.6700001</v>
      </c>
      <c r="U125" s="358">
        <f t="shared" si="57"/>
        <v>2374589567.6700001</v>
      </c>
      <c r="V125" s="358">
        <f t="shared" si="57"/>
        <v>2374589567.6700001</v>
      </c>
      <c r="W125" s="476">
        <f t="shared" si="42"/>
        <v>0.94054541358798271</v>
      </c>
      <c r="X125" s="250">
        <f t="shared" si="43"/>
        <v>0.40765486140257512</v>
      </c>
      <c r="Y125" s="507"/>
      <c r="Z125" s="438"/>
      <c r="AA125" s="438"/>
      <c r="AB125" s="438"/>
      <c r="AC125" s="438"/>
      <c r="AD125" s="438"/>
      <c r="AE125" s="438"/>
      <c r="AF125" s="438"/>
      <c r="AG125" s="438"/>
      <c r="AH125" s="438"/>
      <c r="AI125" s="438"/>
      <c r="AJ125" s="438"/>
      <c r="AK125" s="438"/>
      <c r="AL125" s="438"/>
      <c r="AM125" s="438"/>
      <c r="AN125" s="438"/>
      <c r="AO125" s="438"/>
      <c r="AP125" s="438"/>
      <c r="AQ125" s="438"/>
      <c r="AR125" s="438"/>
      <c r="AS125" s="438"/>
      <c r="AT125" s="438"/>
      <c r="AU125" s="438"/>
      <c r="AV125" s="438"/>
      <c r="AW125" s="438"/>
      <c r="AX125" s="438"/>
      <c r="AY125" s="438"/>
      <c r="AZ125" s="438"/>
      <c r="BA125" s="438"/>
      <c r="BB125" s="438"/>
      <c r="BC125" s="438"/>
      <c r="BD125" s="438"/>
      <c r="BE125" s="438"/>
      <c r="BF125" s="438"/>
      <c r="BG125" s="438"/>
      <c r="BH125" s="438"/>
      <c r="BI125" s="438"/>
      <c r="BJ125" s="438"/>
      <c r="BK125" s="438"/>
      <c r="BL125" s="438"/>
      <c r="BM125" s="438"/>
      <c r="BN125" s="438"/>
      <c r="BO125" s="438"/>
      <c r="BP125" s="438"/>
      <c r="BQ125" s="438"/>
      <c r="BR125" s="438"/>
      <c r="BS125" s="438"/>
      <c r="BT125" s="438"/>
      <c r="BU125" s="438"/>
      <c r="BV125" s="438"/>
      <c r="BW125" s="438"/>
      <c r="BX125" s="438"/>
      <c r="BY125" s="438"/>
      <c r="BZ125" s="438"/>
      <c r="CA125" s="438"/>
      <c r="CB125" s="438"/>
      <c r="CC125" s="438"/>
      <c r="CD125" s="438"/>
      <c r="CE125" s="438"/>
      <c r="CF125" s="438"/>
      <c r="CG125" s="438"/>
      <c r="CH125" s="438"/>
      <c r="CI125" s="438"/>
      <c r="CJ125" s="438"/>
      <c r="CK125" s="438"/>
      <c r="CL125" s="438"/>
      <c r="CM125" s="438"/>
      <c r="CN125" s="438"/>
      <c r="CO125" s="438"/>
      <c r="CP125" s="438"/>
      <c r="CQ125" s="438"/>
      <c r="CR125" s="438"/>
      <c r="CS125" s="438"/>
      <c r="CT125" s="438"/>
      <c r="CU125" s="438"/>
      <c r="CV125" s="438"/>
      <c r="CW125" s="438"/>
      <c r="CX125" s="438"/>
      <c r="CY125" s="438"/>
      <c r="CZ125" s="438"/>
      <c r="DA125" s="438"/>
      <c r="DB125" s="438"/>
      <c r="DC125" s="438"/>
      <c r="DD125" s="438"/>
      <c r="DE125" s="438"/>
      <c r="DF125" s="438"/>
      <c r="DG125" s="438"/>
      <c r="DH125" s="438"/>
      <c r="DI125" s="438"/>
      <c r="DJ125" s="438"/>
      <c r="DK125" s="438"/>
      <c r="DL125" s="438"/>
      <c r="DM125" s="438"/>
      <c r="DN125" s="438"/>
      <c r="DO125" s="438"/>
      <c r="DP125" s="438"/>
      <c r="DQ125" s="438"/>
      <c r="DR125" s="438"/>
      <c r="DS125" s="438"/>
      <c r="DT125" s="438"/>
      <c r="DU125" s="438"/>
      <c r="DV125" s="438"/>
      <c r="DW125" s="438"/>
      <c r="DX125" s="438"/>
      <c r="DY125" s="438"/>
      <c r="DZ125" s="438"/>
      <c r="EA125" s="438"/>
      <c r="EB125" s="438"/>
      <c r="EC125" s="438"/>
      <c r="ED125" s="438"/>
      <c r="EE125" s="438"/>
      <c r="EF125" s="438"/>
      <c r="EG125" s="438"/>
      <c r="EH125" s="438"/>
      <c r="EI125" s="438"/>
      <c r="EJ125" s="438"/>
      <c r="EK125" s="438"/>
      <c r="EL125" s="438"/>
      <c r="EM125" s="438"/>
      <c r="EN125" s="438"/>
      <c r="EO125" s="438"/>
      <c r="EP125" s="438"/>
      <c r="EQ125" s="438"/>
      <c r="ER125" s="438"/>
      <c r="ES125" s="438"/>
      <c r="ET125" s="438"/>
      <c r="EU125" s="438"/>
      <c r="EV125" s="438"/>
      <c r="EW125" s="438"/>
      <c r="EX125" s="438"/>
      <c r="EY125" s="438"/>
      <c r="EZ125" s="438"/>
      <c r="FA125" s="438"/>
      <c r="FB125" s="438"/>
      <c r="FC125" s="438"/>
      <c r="FD125" s="438"/>
      <c r="FE125" s="438"/>
      <c r="FF125" s="438"/>
      <c r="FG125" s="438"/>
      <c r="FH125" s="438"/>
      <c r="FI125" s="438"/>
      <c r="FJ125" s="438"/>
      <c r="FK125" s="438"/>
      <c r="FL125" s="438"/>
      <c r="FM125" s="438"/>
      <c r="FN125" s="438"/>
      <c r="FO125" s="438"/>
      <c r="FP125" s="438"/>
      <c r="FQ125" s="438"/>
      <c r="FR125" s="438"/>
      <c r="FS125" s="438"/>
      <c r="FT125" s="438"/>
      <c r="FU125" s="438"/>
      <c r="FV125" s="438"/>
      <c r="FW125" s="438"/>
      <c r="FX125" s="438"/>
      <c r="FY125" s="438"/>
      <c r="FZ125" s="437"/>
      <c r="GA125" s="350"/>
      <c r="GE125" s="350"/>
      <c r="GI125" s="350"/>
      <c r="GM125" s="350"/>
      <c r="GQ125" s="350"/>
      <c r="GU125" s="350"/>
      <c r="GY125" s="350"/>
      <c r="HC125" s="350"/>
      <c r="HG125" s="350"/>
      <c r="HK125" s="350"/>
      <c r="HO125" s="350"/>
      <c r="HS125" s="350"/>
      <c r="HW125" s="350"/>
      <c r="IA125" s="350"/>
      <c r="IE125" s="350"/>
      <c r="II125" s="350"/>
      <c r="IM125" s="350"/>
      <c r="IQ125" s="350"/>
      <c r="IU125" s="350"/>
    </row>
    <row r="126" spans="1:255" s="340" customFormat="1" ht="33.5" customHeight="1" x14ac:dyDescent="0.15">
      <c r="A126" s="350" t="s">
        <v>111</v>
      </c>
      <c r="B126" s="351" t="s">
        <v>175</v>
      </c>
      <c r="C126" s="351" t="s">
        <v>115</v>
      </c>
      <c r="D126" s="457">
        <v>10</v>
      </c>
      <c r="E126" s="352" t="s">
        <v>183</v>
      </c>
      <c r="F126" s="465"/>
      <c r="G126" s="353">
        <v>10</v>
      </c>
      <c r="H126" s="354" t="s">
        <v>40</v>
      </c>
      <c r="I126" s="355" t="s">
        <v>41</v>
      </c>
      <c r="J126" s="360" t="s">
        <v>184</v>
      </c>
      <c r="K126" s="357">
        <f>K127+K128+K129</f>
        <v>5825000000</v>
      </c>
      <c r="L126" s="357">
        <f>L127+L128+L129</f>
        <v>0</v>
      </c>
      <c r="M126" s="357">
        <f>M127+M128+M129</f>
        <v>0</v>
      </c>
      <c r="N126" s="357">
        <f>N127+N128+N129</f>
        <v>0</v>
      </c>
      <c r="O126" s="357">
        <f>O127+O128+O129</f>
        <v>0</v>
      </c>
      <c r="P126" s="357">
        <f>K126-L126+M126-N126+O126</f>
        <v>5825000000</v>
      </c>
      <c r="Q126" s="357">
        <f t="shared" ref="Q126:V126" si="58">Q127+Q128+Q129</f>
        <v>0</v>
      </c>
      <c r="R126" s="357">
        <f>R127+R128+R129</f>
        <v>5655330800</v>
      </c>
      <c r="S126" s="357">
        <f>S127+S128+S129</f>
        <v>5478677034.1499996</v>
      </c>
      <c r="T126" s="357">
        <f t="shared" si="58"/>
        <v>2374589567.6700001</v>
      </c>
      <c r="U126" s="357">
        <f t="shared" si="58"/>
        <v>2374589567.6700001</v>
      </c>
      <c r="V126" s="357">
        <f t="shared" si="58"/>
        <v>2374589567.6700001</v>
      </c>
      <c r="W126" s="476">
        <f t="shared" si="42"/>
        <v>0.94054541358798271</v>
      </c>
      <c r="X126" s="250">
        <f t="shared" si="43"/>
        <v>0.40765486140257512</v>
      </c>
      <c r="Y126" s="507"/>
    </row>
    <row r="127" spans="1:255" s="364" customFormat="1" ht="25.25" customHeight="1" x14ac:dyDescent="0.15">
      <c r="A127" s="439" t="s">
        <v>111</v>
      </c>
      <c r="B127" s="440" t="s">
        <v>175</v>
      </c>
      <c r="C127" s="440" t="s">
        <v>115</v>
      </c>
      <c r="D127" s="461">
        <v>10</v>
      </c>
      <c r="E127" s="415" t="s">
        <v>183</v>
      </c>
      <c r="F127" s="441" t="s">
        <v>188</v>
      </c>
      <c r="G127" s="442">
        <v>10</v>
      </c>
      <c r="H127" s="441" t="s">
        <v>40</v>
      </c>
      <c r="I127" s="443" t="s">
        <v>41</v>
      </c>
      <c r="J127" s="416" t="s">
        <v>189</v>
      </c>
      <c r="K127" s="417">
        <v>2079599200</v>
      </c>
      <c r="L127" s="454">
        <v>0</v>
      </c>
      <c r="M127" s="418">
        <v>0</v>
      </c>
      <c r="N127" s="419">
        <v>0</v>
      </c>
      <c r="O127" s="418">
        <v>0</v>
      </c>
      <c r="P127" s="362">
        <v>2079599200</v>
      </c>
      <c r="Q127" s="418">
        <v>0</v>
      </c>
      <c r="R127" s="418">
        <v>1909930000</v>
      </c>
      <c r="S127" s="418">
        <v>1840265764.1500001</v>
      </c>
      <c r="T127" s="418">
        <v>781511562.66999996</v>
      </c>
      <c r="U127" s="419">
        <v>781511562.66999996</v>
      </c>
      <c r="V127" s="419">
        <v>781511562.66999996</v>
      </c>
      <c r="W127" s="485">
        <f t="shared" si="42"/>
        <v>0.88491367189889292</v>
      </c>
      <c r="X127" s="256">
        <f t="shared" si="43"/>
        <v>0.37579912642301455</v>
      </c>
      <c r="Y127" s="507"/>
    </row>
    <row r="128" spans="1:255" s="364" customFormat="1" ht="25.25" customHeight="1" x14ac:dyDescent="0.15">
      <c r="A128" s="450" t="s">
        <v>111</v>
      </c>
      <c r="B128" s="451" t="s">
        <v>175</v>
      </c>
      <c r="C128" s="451" t="s">
        <v>115</v>
      </c>
      <c r="D128" s="461">
        <v>10</v>
      </c>
      <c r="E128" s="441" t="s">
        <v>183</v>
      </c>
      <c r="F128" s="442" t="s">
        <v>190</v>
      </c>
      <c r="G128" s="441">
        <v>10</v>
      </c>
      <c r="H128" s="443" t="s">
        <v>40</v>
      </c>
      <c r="I128" s="415" t="s">
        <v>41</v>
      </c>
      <c r="J128" s="452" t="s">
        <v>191</v>
      </c>
      <c r="K128" s="453">
        <v>2245400800</v>
      </c>
      <c r="L128" s="454">
        <v>0</v>
      </c>
      <c r="M128" s="454">
        <v>0</v>
      </c>
      <c r="N128" s="455">
        <v>0</v>
      </c>
      <c r="O128" s="454">
        <v>0</v>
      </c>
      <c r="P128" s="362">
        <v>2245400800</v>
      </c>
      <c r="Q128" s="454">
        <v>0</v>
      </c>
      <c r="R128" s="454">
        <v>2245400800</v>
      </c>
      <c r="S128" s="454">
        <v>2177308982</v>
      </c>
      <c r="T128" s="454">
        <v>972296676</v>
      </c>
      <c r="U128" s="455">
        <v>972296676</v>
      </c>
      <c r="V128" s="455">
        <v>972296676</v>
      </c>
      <c r="W128" s="486">
        <f t="shared" si="42"/>
        <v>0.96967498274695552</v>
      </c>
      <c r="X128" s="456">
        <f t="shared" si="43"/>
        <v>0.43301698119997106</v>
      </c>
      <c r="Y128" s="507"/>
    </row>
    <row r="129" spans="1:255" s="364" customFormat="1" ht="34.25" customHeight="1" thickBot="1" x14ac:dyDescent="0.2">
      <c r="A129" s="444" t="s">
        <v>111</v>
      </c>
      <c r="B129" s="445" t="s">
        <v>175</v>
      </c>
      <c r="C129" s="445" t="s">
        <v>115</v>
      </c>
      <c r="D129" s="461">
        <v>10</v>
      </c>
      <c r="E129" s="441" t="s">
        <v>183</v>
      </c>
      <c r="F129" s="442" t="s">
        <v>192</v>
      </c>
      <c r="G129" s="441">
        <v>10</v>
      </c>
      <c r="H129" s="443" t="s">
        <v>40</v>
      </c>
      <c r="I129" s="415" t="s">
        <v>41</v>
      </c>
      <c r="J129" s="452" t="s">
        <v>193</v>
      </c>
      <c r="K129" s="446">
        <v>1500000000</v>
      </c>
      <c r="L129" s="418">
        <v>0</v>
      </c>
      <c r="M129" s="447">
        <v>0</v>
      </c>
      <c r="N129" s="448">
        <v>0</v>
      </c>
      <c r="O129" s="447">
        <v>0</v>
      </c>
      <c r="P129" s="362">
        <v>1500000000</v>
      </c>
      <c r="Q129" s="418">
        <v>0</v>
      </c>
      <c r="R129" s="418">
        <v>1500000000</v>
      </c>
      <c r="S129" s="418">
        <v>1461102288</v>
      </c>
      <c r="T129" s="418">
        <v>620781329</v>
      </c>
      <c r="U129" s="419">
        <v>620781329</v>
      </c>
      <c r="V129" s="419">
        <v>620781329</v>
      </c>
      <c r="W129" s="487">
        <f t="shared" si="42"/>
        <v>0.97406819200000005</v>
      </c>
      <c r="X129" s="449">
        <f t="shared" si="43"/>
        <v>0.41385421933333333</v>
      </c>
      <c r="Y129" s="507"/>
    </row>
    <row r="130" spans="1:255" s="268" customFormat="1" ht="86.25" customHeight="1" thickTop="1" thickBot="1" x14ac:dyDescent="0.2">
      <c r="A130" s="554" t="s">
        <v>296</v>
      </c>
      <c r="B130" s="554"/>
      <c r="C130" s="554"/>
      <c r="D130" s="554"/>
      <c r="E130" s="554"/>
      <c r="F130" s="554"/>
      <c r="G130" s="554"/>
      <c r="H130" s="554"/>
      <c r="I130" s="554"/>
      <c r="J130" s="554"/>
      <c r="K130" s="554"/>
      <c r="L130" s="554"/>
      <c r="M130" s="554"/>
      <c r="N130" s="554"/>
      <c r="O130" s="554"/>
      <c r="P130" s="554"/>
      <c r="Q130" s="554"/>
      <c r="R130" s="554"/>
      <c r="S130" s="554"/>
      <c r="T130" s="554"/>
      <c r="U130" s="554"/>
      <c r="V130" s="554"/>
      <c r="W130" s="554"/>
      <c r="X130" s="554"/>
    </row>
    <row r="131" spans="1:255" s="425" customFormat="1" ht="11" customHeight="1" thickTop="1" x14ac:dyDescent="0.15">
      <c r="Y131" s="555"/>
      <c r="Z131" s="555"/>
      <c r="AA131" s="555"/>
      <c r="AB131" s="555"/>
      <c r="AC131" s="555"/>
      <c r="AD131" s="555"/>
      <c r="AE131" s="555"/>
      <c r="AF131" s="555"/>
      <c r="AG131" s="555"/>
      <c r="AH131" s="555"/>
      <c r="AI131" s="555"/>
      <c r="AJ131" s="555"/>
      <c r="AK131" s="555"/>
      <c r="AL131" s="555"/>
      <c r="AM131" s="555"/>
      <c r="AN131" s="555"/>
      <c r="AO131" s="555"/>
      <c r="AP131" s="555"/>
      <c r="AQ131" s="555"/>
      <c r="AR131" s="555"/>
      <c r="AS131" s="555"/>
      <c r="AT131" s="555"/>
      <c r="AU131" s="555"/>
      <c r="AV131" s="555"/>
      <c r="AW131" s="555"/>
      <c r="AX131" s="555"/>
      <c r="AY131" s="555"/>
      <c r="AZ131" s="555"/>
      <c r="BA131" s="555"/>
      <c r="BB131" s="555"/>
      <c r="BC131" s="555"/>
      <c r="BD131" s="555"/>
      <c r="BE131" s="555"/>
      <c r="BF131" s="555"/>
      <c r="BG131" s="555"/>
      <c r="BH131" s="555"/>
      <c r="BI131" s="555"/>
      <c r="BJ131" s="555"/>
      <c r="BK131" s="555"/>
      <c r="BL131" s="555"/>
      <c r="BM131" s="555"/>
      <c r="BN131" s="555"/>
      <c r="BO131" s="555"/>
      <c r="BP131" s="555"/>
      <c r="BQ131" s="555"/>
      <c r="BR131" s="555"/>
      <c r="BS131" s="555"/>
      <c r="BT131" s="555"/>
      <c r="BU131" s="555"/>
      <c r="BV131" s="555"/>
      <c r="BW131" s="555"/>
      <c r="BX131" s="555"/>
      <c r="BY131" s="555"/>
      <c r="BZ131" s="555"/>
      <c r="CA131" s="555"/>
      <c r="CB131" s="555"/>
      <c r="CC131" s="555"/>
      <c r="CD131" s="555"/>
      <c r="CE131" s="555"/>
      <c r="CF131" s="555"/>
      <c r="CG131" s="555"/>
      <c r="CH131" s="555"/>
      <c r="CI131" s="555"/>
      <c r="CJ131" s="555"/>
      <c r="CK131" s="555"/>
      <c r="CL131" s="555"/>
      <c r="CM131" s="555"/>
      <c r="CN131" s="555"/>
      <c r="CO131" s="555"/>
      <c r="CP131" s="555"/>
      <c r="CQ131" s="555"/>
      <c r="CR131" s="555"/>
      <c r="CS131" s="555"/>
      <c r="CT131" s="555"/>
      <c r="CU131" s="555"/>
      <c r="CV131" s="555"/>
      <c r="CW131" s="555"/>
      <c r="CX131" s="555"/>
      <c r="CY131" s="555"/>
      <c r="CZ131" s="555"/>
      <c r="DA131" s="555"/>
      <c r="DB131" s="555"/>
      <c r="DC131" s="555"/>
      <c r="DD131" s="555"/>
      <c r="DE131" s="555"/>
      <c r="DF131" s="555"/>
      <c r="DG131" s="555"/>
      <c r="DH131" s="555"/>
      <c r="DI131" s="555"/>
      <c r="DJ131" s="555"/>
      <c r="DK131" s="555"/>
      <c r="DL131" s="555"/>
      <c r="DM131" s="555"/>
      <c r="DN131" s="555"/>
      <c r="DO131" s="555"/>
      <c r="DP131" s="555"/>
      <c r="DQ131" s="555"/>
      <c r="DR131" s="555"/>
      <c r="DS131" s="555"/>
      <c r="DT131" s="555"/>
      <c r="DU131" s="555"/>
      <c r="DV131" s="555"/>
      <c r="DW131" s="555"/>
      <c r="DX131" s="555"/>
      <c r="DY131" s="555"/>
      <c r="DZ131" s="555"/>
      <c r="EA131" s="555"/>
      <c r="EB131" s="555"/>
      <c r="EC131" s="555"/>
      <c r="ED131" s="555"/>
      <c r="EE131" s="555"/>
      <c r="EF131" s="555"/>
      <c r="EG131" s="555"/>
      <c r="EH131" s="555"/>
      <c r="EI131" s="555"/>
      <c r="EJ131" s="555"/>
      <c r="EK131" s="555"/>
      <c r="EL131" s="555"/>
      <c r="EM131" s="555"/>
      <c r="EN131" s="555"/>
      <c r="EO131" s="555"/>
      <c r="EP131" s="555"/>
      <c r="EQ131" s="555"/>
      <c r="ER131" s="555"/>
      <c r="ES131" s="555"/>
      <c r="ET131" s="555"/>
      <c r="EU131" s="555"/>
      <c r="EV131" s="555"/>
      <c r="EW131" s="555"/>
      <c r="EX131" s="555"/>
      <c r="EY131" s="555"/>
      <c r="EZ131" s="555"/>
      <c r="FA131" s="555"/>
      <c r="FB131" s="555"/>
      <c r="FC131" s="555"/>
      <c r="FD131" s="555"/>
      <c r="FE131" s="555"/>
      <c r="FF131" s="555"/>
      <c r="FG131" s="555"/>
      <c r="FH131" s="555"/>
      <c r="FI131" s="555"/>
      <c r="FJ131" s="555"/>
      <c r="FK131" s="555"/>
      <c r="FL131" s="555"/>
      <c r="FM131" s="555"/>
      <c r="FN131" s="555"/>
      <c r="FO131" s="555"/>
      <c r="FP131" s="555"/>
      <c r="FQ131" s="555"/>
      <c r="FR131" s="555"/>
      <c r="FS131" s="555"/>
      <c r="FT131" s="555"/>
      <c r="FU131" s="555"/>
      <c r="FV131" s="555"/>
      <c r="FW131" s="555"/>
      <c r="FX131" s="555"/>
      <c r="FY131" s="555"/>
      <c r="FZ131" s="555"/>
      <c r="GA131" s="555"/>
      <c r="GB131" s="555"/>
      <c r="GC131" s="555"/>
      <c r="GD131" s="555"/>
      <c r="GE131" s="555"/>
      <c r="GF131" s="555"/>
      <c r="GG131" s="555"/>
      <c r="GH131" s="555"/>
      <c r="GI131" s="555"/>
      <c r="GJ131" s="555"/>
      <c r="GK131" s="555"/>
      <c r="GL131" s="555"/>
      <c r="GM131" s="555"/>
      <c r="GN131" s="555"/>
      <c r="GO131" s="555"/>
      <c r="GP131" s="555"/>
      <c r="GQ131" s="555"/>
      <c r="GR131" s="555"/>
      <c r="GS131" s="555"/>
      <c r="GT131" s="555"/>
      <c r="GU131" s="555"/>
      <c r="GV131" s="555"/>
      <c r="GW131" s="555"/>
      <c r="GX131" s="555"/>
      <c r="GY131" s="555"/>
      <c r="GZ131" s="555"/>
      <c r="HA131" s="555"/>
      <c r="HB131" s="555"/>
      <c r="HC131" s="555"/>
      <c r="HD131" s="555"/>
      <c r="HE131" s="555"/>
      <c r="HF131" s="555"/>
      <c r="HG131" s="555"/>
      <c r="HH131" s="555"/>
      <c r="HI131" s="555"/>
      <c r="HJ131" s="555"/>
      <c r="HK131" s="555"/>
      <c r="HL131" s="555"/>
      <c r="HM131" s="555"/>
      <c r="HN131" s="555"/>
      <c r="HO131" s="555"/>
      <c r="HP131" s="555"/>
      <c r="HQ131" s="555"/>
      <c r="HR131" s="555"/>
      <c r="HS131" s="555"/>
      <c r="HT131" s="555"/>
      <c r="HU131" s="555"/>
      <c r="HV131" s="555"/>
      <c r="HW131" s="555"/>
      <c r="HX131" s="555"/>
      <c r="HY131" s="555"/>
      <c r="HZ131" s="555"/>
      <c r="IA131" s="555"/>
      <c r="IB131" s="555"/>
      <c r="IC131" s="555"/>
      <c r="ID131" s="555"/>
      <c r="IE131" s="555"/>
      <c r="IF131" s="555"/>
      <c r="IG131" s="555"/>
      <c r="IH131" s="555"/>
      <c r="II131" s="555"/>
      <c r="IJ131" s="555"/>
      <c r="IK131" s="555"/>
      <c r="IL131" s="555"/>
      <c r="IM131" s="555"/>
      <c r="IN131" s="555"/>
      <c r="IO131" s="555"/>
      <c r="IP131" s="555"/>
      <c r="IQ131" s="555"/>
      <c r="IR131" s="555"/>
      <c r="IS131" s="555"/>
      <c r="IT131" s="555"/>
      <c r="IU131" s="555"/>
    </row>
  </sheetData>
  <sheetProtection algorithmName="SHA-512" hashValue="e4VFUOcnmXO6FSXLrlCrtp9ewcHwu/ZTgZxA1L7H/UZBjC7jLUOislmArTB/3jgpAkBJ6p9xseCV1zvySWG3qA==" saltValue="ho3194YFmtJ4RTMouuOaGQ==" spinCount="100000" sheet="1"/>
  <mergeCells count="29">
    <mergeCell ref="GJ131:HG131"/>
    <mergeCell ref="HH131:IE131"/>
    <mergeCell ref="IF131:IU131"/>
    <mergeCell ref="BT131:CQ131"/>
    <mergeCell ref="CR131:DO131"/>
    <mergeCell ref="DP131:EM131"/>
    <mergeCell ref="EN131:FK131"/>
    <mergeCell ref="FL131:GI131"/>
    <mergeCell ref="A130:X130"/>
    <mergeCell ref="Y131:AU131"/>
    <mergeCell ref="AV131:BS131"/>
    <mergeCell ref="X13:X14"/>
    <mergeCell ref="R13:R14"/>
    <mergeCell ref="S13:S14"/>
    <mergeCell ref="T13:T14"/>
    <mergeCell ref="U13:U14"/>
    <mergeCell ref="V13:V14"/>
    <mergeCell ref="P13:P14"/>
    <mergeCell ref="Q13:Q14"/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H110 B76:C78 D125:F127 B125:C129 E128:F129 B17:E48 B63:E71 B62:D62 B72:D72 B107:D107 F107 B59:E61 B49:C50 E49:E50 B79:F81 B82:I82 B84:F106 B108:F124 B51:E54 E57:E58 B57:D58 B55:D56" numberStoredAsText="1"/>
    <ignoredError sqref="P102 P64 P47 P41 Q11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F5E38-F31E-4893-9428-439BA2945C41}">
  <dimension ref="A1:M65536"/>
  <sheetViews>
    <sheetView showGridLines="0" topLeftCell="A238" zoomScaleNormal="100" workbookViewId="0">
      <selection activeCell="C1" sqref="C1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11"/>
      <c r="B1" s="511"/>
      <c r="C1" s="513">
        <f>+C3-'VIGENCIA ACTUAL '!P12</f>
        <v>0</v>
      </c>
      <c r="D1" s="513">
        <f>+D3-'VIGENCIA ACTUAL '!R12</f>
        <v>0</v>
      </c>
      <c r="E1" s="513">
        <f>+E3-'VIGENCIA ACTUAL '!S12</f>
        <v>0</v>
      </c>
      <c r="F1" s="513">
        <f>+F3-'VIGENCIA ACTUAL '!T12</f>
        <v>0</v>
      </c>
      <c r="G1" s="513">
        <f>+G3-'VIGENCIA ACTUAL '!V12</f>
        <v>0</v>
      </c>
      <c r="H1" s="512"/>
      <c r="I1" s="512"/>
      <c r="J1" s="511"/>
      <c r="K1" s="511"/>
    </row>
    <row r="2" spans="1:13" s="184" customFormat="1" ht="24" customHeight="1" thickBot="1" x14ac:dyDescent="0.2">
      <c r="A2" s="509"/>
      <c r="B2" s="509"/>
      <c r="C2" s="509" t="s">
        <v>11</v>
      </c>
      <c r="D2" s="509" t="s">
        <v>194</v>
      </c>
      <c r="E2" s="509" t="s">
        <v>195</v>
      </c>
      <c r="F2" s="509" t="s">
        <v>196</v>
      </c>
      <c r="G2" s="509" t="s">
        <v>197</v>
      </c>
      <c r="H2" s="510" t="s">
        <v>198</v>
      </c>
      <c r="I2" s="510" t="s">
        <v>199</v>
      </c>
      <c r="J2" s="510" t="s">
        <v>200</v>
      </c>
      <c r="K2" s="510" t="s">
        <v>201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26">
        <f>'VIGENCIA ACTUAL '!P15</f>
        <v>496087196266</v>
      </c>
      <c r="D3" s="426">
        <f>'VIGENCIA ACTUAL '!R15</f>
        <v>485352776058.30005</v>
      </c>
      <c r="E3" s="426">
        <f>'VIGENCIA ACTUAL '!S15</f>
        <v>412071371427.98999</v>
      </c>
      <c r="F3" s="426">
        <f>'VIGENCIA ACTUAL '!T15</f>
        <v>268790580122.80997</v>
      </c>
      <c r="G3" s="426">
        <f>'VIGENCIA ACTUAL '!V15</f>
        <v>268790580122.80997</v>
      </c>
      <c r="H3" s="409">
        <f>D3/$C$3</f>
        <v>0.9783618277421855</v>
      </c>
      <c r="I3" s="409">
        <f>E3/$C$3</f>
        <v>0.83064302914812371</v>
      </c>
      <c r="J3" s="409">
        <f>F3/$C$3</f>
        <v>0.54182124059232017</v>
      </c>
      <c r="K3" s="409">
        <f>G3/$C$3</f>
        <v>0.54182124059232017</v>
      </c>
      <c r="M3" s="245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202</v>
      </c>
      <c r="C5" s="410">
        <f>'VIGENCIA ACTUAL '!P16</f>
        <v>54194708762</v>
      </c>
      <c r="D5" s="410">
        <f>'VIGENCIA ACTUAL '!R16</f>
        <v>48960837600.899994</v>
      </c>
      <c r="E5" s="410">
        <f>'VIGENCIA ACTUAL '!S16</f>
        <v>25793662927.23</v>
      </c>
      <c r="F5" s="410">
        <f>'VIGENCIA ACTUAL '!T16</f>
        <v>23072991243.810001</v>
      </c>
      <c r="G5" s="410">
        <f>'VIGENCIA ACTUAL '!V16</f>
        <v>23072991243.810001</v>
      </c>
      <c r="H5" s="409">
        <f>D5/$C$5</f>
        <v>0.90342468331945591</v>
      </c>
      <c r="I5" s="409">
        <f>E5/$C$5</f>
        <v>0.47594430372353774</v>
      </c>
      <c r="J5" s="409">
        <f>F5/$C$5</f>
        <v>0.42574250827948384</v>
      </c>
      <c r="K5" s="409">
        <f>G5/$C$5</f>
        <v>0.42574250827948384</v>
      </c>
    </row>
    <row r="6" spans="1:13" ht="13" thickTop="1" thickBot="1" x14ac:dyDescent="0.2">
      <c r="A6" s="187" t="s">
        <v>111</v>
      </c>
      <c r="B6" s="187" t="s">
        <v>203</v>
      </c>
      <c r="C6" s="410">
        <f>'VIGENCIA ACTUAL '!P75</f>
        <v>441892487504</v>
      </c>
      <c r="D6" s="410">
        <f>'VIGENCIA ACTUAL '!R75</f>
        <v>436391938457.40002</v>
      </c>
      <c r="E6" s="410">
        <f>'VIGENCIA ACTUAL '!S75</f>
        <v>386277708500.76001</v>
      </c>
      <c r="F6" s="410">
        <f>'VIGENCIA ACTUAL '!T75</f>
        <v>245717588878.99997</v>
      </c>
      <c r="G6" s="410">
        <f>'VIGENCIA ACTUAL '!V75</f>
        <v>245717588878.99997</v>
      </c>
      <c r="H6" s="186">
        <f>D6/$C$6</f>
        <v>0.98755229110666842</v>
      </c>
      <c r="I6" s="186">
        <f>E6/$C$6</f>
        <v>0.87414409482863964</v>
      </c>
      <c r="J6" s="186">
        <f>F6/$C$6</f>
        <v>0.55605740271105142</v>
      </c>
      <c r="K6" s="409">
        <f>G6/$C$6</f>
        <v>0.55605740271105142</v>
      </c>
      <c r="L6" s="195"/>
    </row>
    <row r="7" spans="1:13" ht="13" thickTop="1" thickBot="1" x14ac:dyDescent="0.2">
      <c r="C7" s="428"/>
      <c r="D7" s="428"/>
      <c r="E7" s="428"/>
      <c r="F7" s="428"/>
      <c r="G7" s="428"/>
      <c r="H7" s="190"/>
      <c r="I7" s="190"/>
      <c r="J7" s="190"/>
      <c r="K7" s="190"/>
    </row>
    <row r="8" spans="1:13" ht="13" thickTop="1" thickBot="1" x14ac:dyDescent="0.2">
      <c r="A8" s="187" t="s">
        <v>204</v>
      </c>
      <c r="B8" s="187" t="s">
        <v>36</v>
      </c>
      <c r="C8" s="410">
        <f>'VIGENCIA ACTUAL '!P17</f>
        <v>28744574000</v>
      </c>
      <c r="D8" s="410">
        <f>'VIGENCIA ACTUAL '!R17</f>
        <v>28744574000</v>
      </c>
      <c r="E8" s="410">
        <f>'VIGENCIA ACTUAL '!S17</f>
        <v>14007052385</v>
      </c>
      <c r="F8" s="410">
        <f>'VIGENCIA ACTUAL '!T17</f>
        <v>14006878056</v>
      </c>
      <c r="G8" s="410">
        <f>'VIGENCIA ACTUAL '!V17</f>
        <v>14006878056</v>
      </c>
      <c r="H8" s="186">
        <f>D8/$C$8</f>
        <v>1</v>
      </c>
      <c r="I8" s="409">
        <f>E8/$C$8</f>
        <v>0.48729378925566963</v>
      </c>
      <c r="J8" s="409">
        <f>F8/$C$8</f>
        <v>0.48728772449367314</v>
      </c>
      <c r="K8" s="409">
        <f>G8/$C$8</f>
        <v>0.48728772449367314</v>
      </c>
    </row>
    <row r="9" spans="1:13" ht="13" thickTop="1" thickBot="1" x14ac:dyDescent="0.2">
      <c r="A9" s="187" t="s">
        <v>205</v>
      </c>
      <c r="B9" s="187" t="s">
        <v>72</v>
      </c>
      <c r="C9" s="410">
        <f>'VIGENCIA ACTUAL '!P38</f>
        <v>7967841118</v>
      </c>
      <c r="D9" s="410">
        <f>'VIGENCIA ACTUAL '!R38</f>
        <v>7713342820.1999998</v>
      </c>
      <c r="E9" s="410">
        <f>'VIGENCIA ACTUAL '!S38</f>
        <v>6179767093.5299997</v>
      </c>
      <c r="F9" s="410">
        <f>'VIGENCIA ACTUAL '!T38</f>
        <v>3472391013.1100001</v>
      </c>
      <c r="G9" s="410">
        <f>'VIGENCIA ACTUAL '!V38</f>
        <v>3472391013.1100001</v>
      </c>
      <c r="H9" s="186">
        <f>D9/$C$9</f>
        <v>0.96805931568777548</v>
      </c>
      <c r="I9" s="409">
        <f>E9/$C$9</f>
        <v>0.77558864465424693</v>
      </c>
      <c r="J9" s="409">
        <f>F9/$C$9</f>
        <v>0.43580073468904729</v>
      </c>
      <c r="K9" s="409">
        <f>G9/$C$9</f>
        <v>0.43580073468904729</v>
      </c>
    </row>
    <row r="10" spans="1:13" ht="13" thickTop="1" thickBot="1" x14ac:dyDescent="0.2">
      <c r="A10" s="187" t="s">
        <v>206</v>
      </c>
      <c r="B10" s="187" t="s">
        <v>88</v>
      </c>
      <c r="C10" s="410">
        <f>'VIGENCIA ACTUAL '!P53</f>
        <v>16404043644</v>
      </c>
      <c r="D10" s="410">
        <f>'VIGENCIA ACTUAL '!R53</f>
        <v>11476859780.700001</v>
      </c>
      <c r="E10" s="410">
        <f>'VIGENCIA ACTUAL '!S53</f>
        <v>5605452448.6999998</v>
      </c>
      <c r="F10" s="410">
        <f>'VIGENCIA ACTUAL '!T53</f>
        <v>5592331174.6999998</v>
      </c>
      <c r="G10" s="410">
        <f>'VIGENCIA ACTUAL '!V53</f>
        <v>5592331174.6999998</v>
      </c>
      <c r="H10" s="186">
        <f>D10/$C$10</f>
        <v>0.69963601839707468</v>
      </c>
      <c r="I10" s="409">
        <f>E10/$C$10</f>
        <v>0.34171162734928895</v>
      </c>
      <c r="J10" s="409">
        <f>F10/$C$10</f>
        <v>0.34091174688781506</v>
      </c>
      <c r="K10" s="409">
        <f>G10/$C$10</f>
        <v>0.34091174688781506</v>
      </c>
    </row>
    <row r="11" spans="1:13" ht="13" thickTop="1" thickBot="1" x14ac:dyDescent="0.2">
      <c r="A11" s="187" t="s">
        <v>207</v>
      </c>
      <c r="B11" s="187" t="s">
        <v>103</v>
      </c>
      <c r="C11" s="410">
        <f>'VIGENCIA ACTUAL '!P66</f>
        <v>1078250000</v>
      </c>
      <c r="D11" s="410">
        <f>'VIGENCIA ACTUAL '!R66</f>
        <v>1026061000</v>
      </c>
      <c r="E11" s="410">
        <f>'VIGENCIA ACTUAL '!S66</f>
        <v>1391000</v>
      </c>
      <c r="F11" s="410">
        <f>'VIGENCIA ACTUAL '!T66</f>
        <v>1391000</v>
      </c>
      <c r="G11" s="410">
        <f>'VIGENCIA ACTUAL '!V66</f>
        <v>1391000</v>
      </c>
      <c r="H11" s="186">
        <f>D11/$C$11</f>
        <v>0.95159842337120337</v>
      </c>
      <c r="I11" s="409">
        <f>E11/$C$11</f>
        <v>1.2900533271504753E-3</v>
      </c>
      <c r="J11" s="409">
        <f>F11/$C$11</f>
        <v>1.2900533271504753E-3</v>
      </c>
      <c r="K11" s="409">
        <f>G11/$C$11</f>
        <v>1.2900533271504753E-3</v>
      </c>
    </row>
    <row r="12" spans="1:13" ht="12" thickTop="1" x14ac:dyDescent="0.15">
      <c r="A12" s="229"/>
      <c r="B12" s="229"/>
      <c r="C12" s="429"/>
      <c r="D12" s="429"/>
      <c r="E12" s="429"/>
      <c r="F12" s="429"/>
      <c r="G12" s="429"/>
      <c r="H12" s="230"/>
      <c r="I12" s="230"/>
      <c r="J12" s="230"/>
      <c r="K12" s="230"/>
    </row>
    <row r="13" spans="1:13" ht="12" thickBot="1" x14ac:dyDescent="0.2">
      <c r="C13" s="428"/>
      <c r="D13" s="428"/>
      <c r="E13" s="428"/>
      <c r="F13" s="428"/>
      <c r="G13" s="428"/>
      <c r="H13" s="190"/>
      <c r="I13" s="190"/>
      <c r="J13" s="190"/>
      <c r="K13" s="190"/>
    </row>
    <row r="14" spans="1:13" ht="13" thickTop="1" thickBot="1" x14ac:dyDescent="0.2">
      <c r="A14" s="187" t="s">
        <v>208</v>
      </c>
      <c r="B14" s="187" t="s">
        <v>114</v>
      </c>
      <c r="C14" s="410">
        <f>'VIGENCIA ACTUAL '!P76</f>
        <v>137500000000</v>
      </c>
      <c r="D14" s="410">
        <f>'VIGENCIA ACTUAL '!R76</f>
        <v>137133546664</v>
      </c>
      <c r="E14" s="410">
        <f>'VIGENCIA ACTUAL '!S76</f>
        <v>120753971827</v>
      </c>
      <c r="F14" s="410">
        <f>'VIGENCIA ACTUAL '!T76</f>
        <v>103845090266</v>
      </c>
      <c r="G14" s="410">
        <f>'VIGENCIA ACTUAL '!V76</f>
        <v>103845090266</v>
      </c>
      <c r="H14" s="186">
        <f>D14/$C$14</f>
        <v>0.99733488482909094</v>
      </c>
      <c r="I14" s="409">
        <f>E14/$C$14</f>
        <v>0.8782107041963636</v>
      </c>
      <c r="J14" s="409">
        <f>F14/$C$14</f>
        <v>0.75523702011636362</v>
      </c>
      <c r="K14" s="409">
        <f>G14/$C$14</f>
        <v>0.75523702011636362</v>
      </c>
    </row>
    <row r="15" spans="1:13" ht="13" thickTop="1" thickBot="1" x14ac:dyDescent="0.2">
      <c r="A15" s="187" t="s">
        <v>209</v>
      </c>
      <c r="B15" s="187" t="s">
        <v>133</v>
      </c>
      <c r="C15" s="410">
        <f>'VIGENCIA ACTUAL '!P89</f>
        <v>281803487504</v>
      </c>
      <c r="D15" s="410">
        <f>'VIGENCIA ACTUAL '!R89</f>
        <v>277326793948</v>
      </c>
      <c r="E15" s="410">
        <f>'VIGENCIA ACTUAL '!S89</f>
        <v>248544976568.21002</v>
      </c>
      <c r="F15" s="410">
        <f>'VIGENCIA ACTUAL '!T89</f>
        <v>136016959880.78999</v>
      </c>
      <c r="G15" s="410">
        <f>'VIGENCIA ACTUAL '!V89</f>
        <v>136016959880.78999</v>
      </c>
      <c r="H15" s="186">
        <f>D15/$C$15</f>
        <v>0.98411413004270765</v>
      </c>
      <c r="I15" s="409">
        <f>E15/$C$15</f>
        <v>0.88197977523142645</v>
      </c>
      <c r="J15" s="409">
        <f>F15/$C$15</f>
        <v>0.48266599212637257</v>
      </c>
      <c r="K15" s="409">
        <f>G15/$C$15</f>
        <v>0.48266599212637257</v>
      </c>
    </row>
    <row r="16" spans="1:13" ht="13" thickTop="1" thickBot="1" x14ac:dyDescent="0.2">
      <c r="A16" s="187" t="s">
        <v>210</v>
      </c>
      <c r="B16" s="187" t="str">
        <f>'VIGENCIA ACTUAL '!J117</f>
        <v>FORTALECIMIENTO Y APOYO A LA GESTIÓN INSTITUCIONAL DEL SECTOR RECREACIÓN Y DEPORTE</v>
      </c>
      <c r="C16" s="410">
        <f>'VIGENCIA ACTUAL '!P117</f>
        <v>22589000000</v>
      </c>
      <c r="D16" s="410">
        <f>'VIGENCIA ACTUAL '!R117</f>
        <v>21931597845.400002</v>
      </c>
      <c r="E16" s="410">
        <f>'VIGENCIA ACTUAL '!S117</f>
        <v>16978760105.549999</v>
      </c>
      <c r="F16" s="410">
        <f>'VIGENCIA ACTUAL '!T117</f>
        <v>5855538732.21</v>
      </c>
      <c r="G16" s="410">
        <f>'VIGENCIA ACTUAL '!V117</f>
        <v>5855538732.21</v>
      </c>
      <c r="H16" s="186">
        <f>D16/$C$16</f>
        <v>0.97089724403028033</v>
      </c>
      <c r="I16" s="409">
        <f>E16/$C$16</f>
        <v>0.75163841274735488</v>
      </c>
      <c r="J16" s="409">
        <f>F16/$C$16</f>
        <v>0.25922080358625882</v>
      </c>
      <c r="K16" s="409">
        <f>G16/$C$16</f>
        <v>0.25922080358625882</v>
      </c>
    </row>
    <row r="17" spans="1:12" ht="13" thickTop="1" thickBot="1" x14ac:dyDescent="0.2">
      <c r="C17" s="428"/>
      <c r="D17" s="428"/>
      <c r="E17" s="428"/>
      <c r="F17" s="428"/>
      <c r="G17" s="428"/>
      <c r="H17" s="190"/>
      <c r="I17" s="411"/>
      <c r="J17" s="411"/>
      <c r="K17" s="411"/>
    </row>
    <row r="18" spans="1:12" ht="13" thickTop="1" thickBot="1" x14ac:dyDescent="0.2">
      <c r="A18" s="187" t="s">
        <v>211</v>
      </c>
      <c r="B18" s="187" t="str">
        <f>'VIGENCIA ACTUAL '!J79</f>
        <v>2. SEGURIDAD HUMANA Y JUSTICIA SOCIAL / B. RESIGNIFICACIÓN DE LA JORNADA ESCOLAR: MÁS QUE TIEMPO</v>
      </c>
      <c r="C18" s="410">
        <f>'VIGENCIA ACTUAL '!K78</f>
        <v>115000000000</v>
      </c>
      <c r="D18" s="410">
        <f>'VIGENCIA ACTUAL '!R78</f>
        <v>114883546664</v>
      </c>
      <c r="E18" s="410">
        <f>'VIGENCIA ACTUAL '!S78</f>
        <v>114528290255</v>
      </c>
      <c r="F18" s="410">
        <f>+'VIGENCIA ACTUAL '!T78</f>
        <v>100884773066.67</v>
      </c>
      <c r="G18" s="410">
        <f>+'VIGENCIA ACTUAL '!V78</f>
        <v>100884773066.67</v>
      </c>
      <c r="H18" s="186">
        <f>D18/$C$18</f>
        <v>0.99898736229565221</v>
      </c>
      <c r="I18" s="409">
        <f>E18/$C$18</f>
        <v>0.99589817613043474</v>
      </c>
      <c r="J18" s="409">
        <f>F18/$C$18</f>
        <v>0.877258896231913</v>
      </c>
      <c r="K18" s="409">
        <f>G18/$C$18</f>
        <v>0.877258896231913</v>
      </c>
    </row>
    <row r="19" spans="1:12" ht="13" thickTop="1" thickBot="1" x14ac:dyDescent="0.2">
      <c r="A19" s="187" t="s">
        <v>212</v>
      </c>
      <c r="B19" s="187" t="str">
        <f>'VIGENCIA ACTUAL '!J85</f>
        <v>2. SEGURIDAD HUMANA Y JUSTICIA SOCIAL / A. DEMOCRATIZAR EL ACCESO DE LA POBLACIÓN AL DEPORTE, LA RECREACIÓN Y LA ACTIVIDAD FÍSICA</v>
      </c>
      <c r="C19" s="410">
        <f>'VIGENCIA ACTUAL '!P85</f>
        <v>22500000000</v>
      </c>
      <c r="D19" s="410">
        <f>'VIGENCIA ACTUAL '!R85</f>
        <v>22250000000</v>
      </c>
      <c r="E19" s="410">
        <f>'VIGENCIA ACTUAL '!S85</f>
        <v>6225681572</v>
      </c>
      <c r="F19" s="410">
        <f>'VIGENCIA ACTUAL '!T85</f>
        <v>2960317199.3299999</v>
      </c>
      <c r="G19" s="410">
        <f>'VIGENCIA ACTUAL '!V85</f>
        <v>2960317199.3299999</v>
      </c>
      <c r="H19" s="186">
        <f>D19/$C$19</f>
        <v>0.98888888888888893</v>
      </c>
      <c r="I19" s="409">
        <f>E19/$C$19</f>
        <v>0.27669695875555556</v>
      </c>
      <c r="J19" s="409">
        <f>F19/$C$19</f>
        <v>0.13156965330355555</v>
      </c>
      <c r="K19" s="409">
        <f>G19/$C$19</f>
        <v>0.13156965330355555</v>
      </c>
    </row>
    <row r="20" spans="1:12" ht="13" thickTop="1" thickBot="1" x14ac:dyDescent="0.2">
      <c r="A20" s="187" t="s">
        <v>213</v>
      </c>
      <c r="B20" s="187" t="str">
        <f>'VIGENCIA ACTUAL '!J92</f>
        <v>2. SEGURIDAD HUMANA/D. SISTEMA DE INFORMACIÓN DEL DEPORTE, LA RECREACIÓN Y LA ACTIVIDAD FÍSICA</v>
      </c>
      <c r="C20" s="410">
        <f>'VIGENCIA ACTUAL '!P92</f>
        <v>2000000000</v>
      </c>
      <c r="D20" s="410">
        <f>'VIGENCIA ACTUAL '!R92</f>
        <v>1858943000</v>
      </c>
      <c r="E20" s="410">
        <f>'VIGENCIA ACTUAL '!S92</f>
        <v>1845526964</v>
      </c>
      <c r="F20" s="410">
        <f>'VIGENCIA ACTUAL '!T92</f>
        <v>812955301</v>
      </c>
      <c r="G20" s="410">
        <f>'VIGENCIA ACTUAL '!V92</f>
        <v>812955301</v>
      </c>
      <c r="H20" s="186">
        <f>D20/$C$20</f>
        <v>0.92947150000000001</v>
      </c>
      <c r="I20" s="409">
        <f>E20/$C$20</f>
        <v>0.92276348200000002</v>
      </c>
      <c r="J20" s="409">
        <f>F20/$C$20</f>
        <v>0.40647765050000001</v>
      </c>
      <c r="K20" s="409">
        <f>G20/$C$20</f>
        <v>0.40647765050000001</v>
      </c>
    </row>
    <row r="21" spans="1:12" ht="13" thickTop="1" thickBot="1" x14ac:dyDescent="0.2">
      <c r="A21" s="187" t="s">
        <v>214</v>
      </c>
      <c r="B21" s="187" t="str">
        <f>'VIGENCIA ACTUAL '!J95</f>
        <v>2. SEGURIDAD HUMANA Y JUSTICIA SOCIAL / A. DEMOCRATIZAR EL ACCESO DE LA POBLACIÓN AL DEPORTE, LA RECREACIÓN Y LA ACTIVIDAD FÍSICA</v>
      </c>
      <c r="C21" s="410">
        <f>'VIGENCIA ACTUAL '!P95</f>
        <v>2975000000</v>
      </c>
      <c r="D21" s="410">
        <f>'VIGENCIA ACTUAL '!R95</f>
        <v>2904694480</v>
      </c>
      <c r="E21" s="410">
        <f>'VIGENCIA ACTUAL '!S95</f>
        <v>2794601186</v>
      </c>
      <c r="F21" s="410">
        <f>'VIGENCIA ACTUAL '!T95</f>
        <v>1262606249.21</v>
      </c>
      <c r="G21" s="410">
        <f>'VIGENCIA ACTUAL '!V95</f>
        <v>1262606249.21</v>
      </c>
      <c r="H21" s="186">
        <f>D21/$C$21</f>
        <v>0.97636789243697475</v>
      </c>
      <c r="I21" s="409">
        <f>E21/$C$21</f>
        <v>0.93936174319327737</v>
      </c>
      <c r="J21" s="409">
        <f>F21/$C$21</f>
        <v>0.42440546191932776</v>
      </c>
      <c r="K21" s="409">
        <f>G21/$C$21</f>
        <v>0.42440546191932776</v>
      </c>
    </row>
    <row r="22" spans="1:12" ht="13" thickTop="1" thickBot="1" x14ac:dyDescent="0.2">
      <c r="A22" s="187" t="s">
        <v>215</v>
      </c>
      <c r="B22" s="187" t="str">
        <f>'VIGENCIA ACTUAL '!J98</f>
        <v>2. SEGURIDAD HUMANA Y JUSTICIA SOCIAL / E. ATLETAS Y PARATLETAS COMO EMBAJADORES DE PAZ EN EL MUNDO</v>
      </c>
      <c r="C22" s="410">
        <f>'VIGENCIA ACTUAL '!P98</f>
        <v>2600000000</v>
      </c>
      <c r="D22" s="410">
        <f>'VIGENCIA ACTUAL '!R98</f>
        <v>2560000000</v>
      </c>
      <c r="E22" s="410">
        <f>'VIGENCIA ACTUAL '!S98</f>
        <v>1145243037.21</v>
      </c>
      <c r="F22" s="410">
        <f>'VIGENCIA ACTUAL '!T98</f>
        <v>860207465.88</v>
      </c>
      <c r="G22" s="410">
        <f>'VIGENCIA ACTUAL '!V98</f>
        <v>860207465.88</v>
      </c>
      <c r="H22" s="186">
        <f>D22/$C$22</f>
        <v>0.98461538461538467</v>
      </c>
      <c r="I22" s="409">
        <f>E22/$C$22</f>
        <v>0.4404780912346154</v>
      </c>
      <c r="J22" s="409">
        <f>F22/$C$22</f>
        <v>0.33084902533846156</v>
      </c>
      <c r="K22" s="409">
        <f>G22/$C$22</f>
        <v>0.33084902533846156</v>
      </c>
    </row>
    <row r="23" spans="1:12" ht="13" thickTop="1" thickBot="1" x14ac:dyDescent="0.2">
      <c r="A23" s="187" t="s">
        <v>216</v>
      </c>
      <c r="B23" s="187" t="str">
        <f>'VIGENCIA ACTUAL '!J102</f>
        <v>2. SEGURIDAD HUMANA Y JUSTICIA SOCIAL / E. ATLETAS Y PARATLETAS COMO EMBAJADORES DE PAZ EN EL MUNDO</v>
      </c>
      <c r="C23" s="410">
        <f>+'VIGENCIA ACTUAL '!P101</f>
        <v>105434000000</v>
      </c>
      <c r="D23" s="410">
        <f>'VIGENCIA ACTUAL '!R102</f>
        <v>104829845482</v>
      </c>
      <c r="E23" s="410">
        <f>'VIGENCIA ACTUAL '!S102</f>
        <v>91689854265</v>
      </c>
      <c r="F23" s="410">
        <f>'VIGENCIA ACTUAL '!T102</f>
        <v>53460192549</v>
      </c>
      <c r="G23" s="410">
        <f>'VIGENCIA ACTUAL '!V102</f>
        <v>53460192549</v>
      </c>
      <c r="H23" s="186">
        <f>D23/$C$23</f>
        <v>0.9942698321414345</v>
      </c>
      <c r="I23" s="409">
        <f>E23/$C$23</f>
        <v>0.86964218624921752</v>
      </c>
      <c r="J23" s="409">
        <f>F23/$C$23</f>
        <v>0.50704888886886579</v>
      </c>
      <c r="K23" s="409">
        <f>G23/$C$23</f>
        <v>0.50704888886886579</v>
      </c>
    </row>
    <row r="24" spans="1:12" ht="13" thickTop="1" thickBot="1" x14ac:dyDescent="0.2">
      <c r="A24" s="187" t="s">
        <v>217</v>
      </c>
      <c r="B24" s="187" t="str">
        <f>'VIGENCIA ACTUAL '!J109</f>
        <v>2. SEGURIDAD HUMANA Y JUSTICIA SOCIAL / E. ATLETAS Y PARATLETAS COMO EMBAJADORES DE PAZ EN EL MUNDO</v>
      </c>
      <c r="C24" s="410">
        <f>'VIGENCIA ACTUAL '!P109</f>
        <v>2000000000</v>
      </c>
      <c r="D24" s="410">
        <f>'VIGENCIA ACTUAL '!R109</f>
        <v>1929800000</v>
      </c>
      <c r="E24" s="410">
        <f>'VIGENCIA ACTUAL '!S109</f>
        <v>187200000</v>
      </c>
      <c r="F24" s="410">
        <f>+'VIGENCIA ACTUAL '!T108</f>
        <v>59896666</v>
      </c>
      <c r="G24" s="410">
        <f>'VIGENCIA ACTUAL '!V109</f>
        <v>59896666</v>
      </c>
      <c r="H24" s="186">
        <f>D24/$C$24</f>
        <v>0.96489999999999998</v>
      </c>
      <c r="I24" s="409">
        <f>E24/$C$24</f>
        <v>9.3600000000000003E-2</v>
      </c>
      <c r="J24" s="409">
        <f>F24/$C$24</f>
        <v>2.9948333000000001E-2</v>
      </c>
      <c r="K24" s="409">
        <f>G24/$C$24</f>
        <v>2.9948333000000001E-2</v>
      </c>
    </row>
    <row r="25" spans="1:12" ht="13" thickTop="1" thickBot="1" x14ac:dyDescent="0.2">
      <c r="A25" s="187" t="s">
        <v>218</v>
      </c>
      <c r="B25" s="187" t="str">
        <f>'VIGENCIA ACTUAL '!J112</f>
        <v>2. SEGURIDAD HUMANA Y JUSTICIA SOCIAL / A. DEMOCRATIZAR EL ACCESO DE LA POBLACIÓN AL DEPORTE, LA RECREACIÓN Y LA ACTIVIDAD FÍSICA</v>
      </c>
      <c r="C25" s="410">
        <f>'VIGENCIA ACTUAL '!P112</f>
        <v>131662322834</v>
      </c>
      <c r="D25" s="410">
        <f>'VIGENCIA ACTUAL '!R112</f>
        <v>128394031121</v>
      </c>
      <c r="E25" s="410">
        <f>'VIGENCIA ACTUAL '!S112</f>
        <v>117010526069</v>
      </c>
      <c r="F25" s="410">
        <f>'VIGENCIA ACTUAL '!T112</f>
        <v>62986217234.199997</v>
      </c>
      <c r="G25" s="410">
        <f>'VIGENCIA ACTUAL '!V112</f>
        <v>62986217234.199997</v>
      </c>
      <c r="H25" s="186">
        <f>D25/C25</f>
        <v>0.97517671234525716</v>
      </c>
      <c r="I25" s="409">
        <f>E25/C25</f>
        <v>0.88871685954171564</v>
      </c>
      <c r="J25" s="409">
        <f>F25/C25</f>
        <v>0.47839211612279608</v>
      </c>
      <c r="K25" s="409">
        <f>G25/C25</f>
        <v>0.47839211612279608</v>
      </c>
    </row>
    <row r="26" spans="1:12" ht="13" thickTop="1" thickBot="1" x14ac:dyDescent="0.2">
      <c r="A26" s="187" t="s">
        <v>219</v>
      </c>
      <c r="B26" s="187" t="str">
        <f>'VIGENCIA ACTUAL '!J115</f>
        <v>2. SEGURIDAD HUMANA Y JUSTICIA SOCIAL / F. EL DEPORTE, LA RECREACIÓN Y LA ACTIVIDAD FÍSICA COMO EJE DE LA ECONOMÍA POPULAR</v>
      </c>
      <c r="C26" s="410">
        <f>'VIGENCIA ACTUAL '!P115</f>
        <v>35132164670</v>
      </c>
      <c r="D26" s="410">
        <f>'VIGENCIA ACTUAL '!R115</f>
        <v>34849479865</v>
      </c>
      <c r="E26" s="410">
        <f>'VIGENCIA ACTUAL '!S115</f>
        <v>33872025047</v>
      </c>
      <c r="F26" s="410">
        <f>'VIGENCIA ACTUAL '!T115</f>
        <v>16574884415.5</v>
      </c>
      <c r="G26" s="410">
        <f>'VIGENCIA ACTUAL '!V115</f>
        <v>16574884415.5</v>
      </c>
      <c r="H26" s="186">
        <f>D26/$C$26</f>
        <v>0.99195367528146106</v>
      </c>
      <c r="I26" s="409">
        <f>E26/C26</f>
        <v>0.96413145518254795</v>
      </c>
      <c r="J26" s="409">
        <f>F26/C26</f>
        <v>0.47178659701699505</v>
      </c>
      <c r="K26" s="409">
        <f>G26/C26</f>
        <v>0.47178659701699505</v>
      </c>
    </row>
    <row r="27" spans="1:12" ht="13" thickTop="1" thickBot="1" x14ac:dyDescent="0.2">
      <c r="A27" s="187" t="s">
        <v>220</v>
      </c>
      <c r="B27" s="187" t="str">
        <f>'VIGENCIA ACTUAL '!J120</f>
        <v>2. SEGURIDAD HUMANA Y JUSTICIA SOCIAL / D. SISTEMA DE INFORMACIÓN DEL DEPORTE, LA RECREACIÓN Y LA ACTIVIDAD FÍSICA</v>
      </c>
      <c r="C27" s="410">
        <f>'VIGENCIA ACTUAL '!P120</f>
        <v>7000000000</v>
      </c>
      <c r="D27" s="410">
        <f>'VIGENCIA ACTUAL '!R120</f>
        <v>6891962688.1000004</v>
      </c>
      <c r="E27" s="410">
        <f>'VIGENCIA ACTUAL '!S120</f>
        <v>2598075030.0999999</v>
      </c>
      <c r="F27" s="410">
        <f>'VIGENCIA ACTUAL '!T120</f>
        <v>1019487278.5700001</v>
      </c>
      <c r="G27" s="410">
        <f>'VIGENCIA ACTUAL '!V120</f>
        <v>1019487278.5700001</v>
      </c>
      <c r="H27" s="186">
        <f>D27/C27</f>
        <v>0.98456609830000008</v>
      </c>
      <c r="I27" s="409">
        <f>E27/C27</f>
        <v>0.37115357572857144</v>
      </c>
      <c r="J27" s="409">
        <f>F27/C27</f>
        <v>0.1456410397957143</v>
      </c>
      <c r="K27" s="409">
        <f>G27/C27</f>
        <v>0.1456410397957143</v>
      </c>
    </row>
    <row r="28" spans="1:12" ht="13" thickTop="1" thickBot="1" x14ac:dyDescent="0.2">
      <c r="A28" s="187" t="s">
        <v>221</v>
      </c>
      <c r="B28" s="187" t="str">
        <f>'VIGENCIA ACTUAL '!J123</f>
        <v>5. CONVERGENCIA REGIONAL / B. ENTIDADES PÚBLICAS TERRITORIALES Y NACIONALES FORTALECIDAS</v>
      </c>
      <c r="C28" s="410">
        <f>'VIGENCIA ACTUAL '!P123</f>
        <v>9764000000</v>
      </c>
      <c r="D28" s="410">
        <f>'VIGENCIA ACTUAL '!R123</f>
        <v>9384304357.2999992</v>
      </c>
      <c r="E28" s="410">
        <f>'VIGENCIA ACTUAL '!S123</f>
        <v>8902008041.2999992</v>
      </c>
      <c r="F28" s="410">
        <f>'VIGENCIA ACTUAL '!T123</f>
        <v>2461461885.9699998</v>
      </c>
      <c r="G28" s="410">
        <f>'VIGENCIA ACTUAL '!V123</f>
        <v>2461461885.9699998</v>
      </c>
      <c r="H28" s="186">
        <f>D28/$C$28</f>
        <v>0.96111269534002453</v>
      </c>
      <c r="I28" s="409">
        <f>E28/$C$28</f>
        <v>0.91171733319336334</v>
      </c>
      <c r="J28" s="409">
        <f>F28/$C$28</f>
        <v>0.25209564583879557</v>
      </c>
      <c r="K28" s="409">
        <f>G28/$C$28</f>
        <v>0.25209564583879557</v>
      </c>
    </row>
    <row r="29" spans="1:12" ht="13" thickTop="1" thickBot="1" x14ac:dyDescent="0.2">
      <c r="A29" s="187" t="s">
        <v>222</v>
      </c>
      <c r="B29" s="187" t="str">
        <f>'VIGENCIA ACTUAL '!J126</f>
        <v>5. CONVERGENCIA REGIONAL / B. ENTIDADES PÚBLICAS TERRITORIALES Y NACIONALES FORTALECIDAS</v>
      </c>
      <c r="C29" s="410">
        <f>'VIGENCIA ACTUAL '!P126</f>
        <v>5825000000</v>
      </c>
      <c r="D29" s="410">
        <f>'VIGENCIA ACTUAL '!R126</f>
        <v>5655330800</v>
      </c>
      <c r="E29" s="410">
        <f>'VIGENCIA ACTUAL '!S126</f>
        <v>5478677034.1499996</v>
      </c>
      <c r="F29" s="410">
        <f>'VIGENCIA ACTUAL '!T126</f>
        <v>2374589567.6700001</v>
      </c>
      <c r="G29" s="410">
        <f>'VIGENCIA ACTUAL '!V126</f>
        <v>2374589567.6700001</v>
      </c>
      <c r="H29" s="186">
        <f>D29/$C$29</f>
        <v>0.97087224034334763</v>
      </c>
      <c r="I29" s="409">
        <f>E29/$C$29</f>
        <v>0.94054541358798271</v>
      </c>
      <c r="J29" s="409">
        <f>F29/$C$29</f>
        <v>0.40765486140257512</v>
      </c>
      <c r="K29" s="409">
        <f>G29/$C$29</f>
        <v>0.40765486140257512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223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202</v>
      </c>
      <c r="C33" s="410">
        <f>+C5</f>
        <v>54194708762</v>
      </c>
      <c r="D33" s="227">
        <f>C33/$C$35</f>
        <v>0.10924432069587423</v>
      </c>
      <c r="E33" s="198"/>
      <c r="F33" s="198"/>
      <c r="G33" s="427">
        <f>+E3</f>
        <v>412071371427.98999</v>
      </c>
      <c r="H33" s="427">
        <f>+F3</f>
        <v>268790580122.80997</v>
      </c>
      <c r="I33" s="427">
        <f>+G3</f>
        <v>268790580122.80997</v>
      </c>
      <c r="J33" s="196"/>
      <c r="K33" s="196"/>
    </row>
    <row r="34" spans="1:12" s="197" customFormat="1" ht="13" thickTop="1" thickBot="1" x14ac:dyDescent="0.2">
      <c r="B34" s="187" t="s">
        <v>203</v>
      </c>
      <c r="C34" s="410">
        <f>+C6</f>
        <v>441892487504</v>
      </c>
      <c r="D34" s="227">
        <f>C34/$C$35</f>
        <v>0.8907556793041258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224</v>
      </c>
      <c r="C35" s="232">
        <f>SUM(C33:C34)</f>
        <v>496087196266</v>
      </c>
      <c r="D35" s="233">
        <f>SUM(D33:D34)</f>
        <v>1</v>
      </c>
      <c r="E35" s="198"/>
      <c r="F35" s="198"/>
      <c r="G35" s="198"/>
      <c r="H35" s="196"/>
      <c r="I35" s="243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3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225</v>
      </c>
    </row>
    <row r="238" spans="1:1" ht="23" x14ac:dyDescent="0.15">
      <c r="A238" s="202" t="s">
        <v>226</v>
      </c>
    </row>
    <row r="239" spans="1:1" x14ac:dyDescent="0.15">
      <c r="A239" s="194" t="s">
        <v>227</v>
      </c>
    </row>
    <row r="240" spans="1:1" ht="12" thickBot="1" x14ac:dyDescent="0.2"/>
    <row r="241" spans="1:9" s="192" customFormat="1" ht="25.5" customHeight="1" thickTop="1" thickBot="1" x14ac:dyDescent="0.2">
      <c r="A241" s="466" t="s">
        <v>228</v>
      </c>
      <c r="B241" s="467" t="s">
        <v>229</v>
      </c>
      <c r="C241" s="467" t="s">
        <v>11</v>
      </c>
      <c r="D241" s="467" t="s">
        <v>195</v>
      </c>
      <c r="E241" s="467" t="s">
        <v>230</v>
      </c>
      <c r="F241" s="467" t="s">
        <v>196</v>
      </c>
      <c r="G241" s="467" t="s">
        <v>230</v>
      </c>
      <c r="H241" s="467" t="s">
        <v>231</v>
      </c>
      <c r="I241" s="468" t="s">
        <v>230</v>
      </c>
    </row>
    <row r="242" spans="1:9" s="193" customFormat="1" ht="63" customHeight="1" thickTop="1" x14ac:dyDescent="0.15">
      <c r="A242" s="514" t="s">
        <v>211</v>
      </c>
      <c r="B242" s="469" t="str">
        <f t="shared" ref="B242:C247" si="0">B18</f>
        <v>2. SEGURIDAD HUMANA Y JUSTICIA SOCIAL / B. RESIGNIFICACIÓN DE LA JORNADA ESCOLAR: MÁS QUE TIEMPO</v>
      </c>
      <c r="C242" s="470">
        <f t="shared" si="0"/>
        <v>115000000000</v>
      </c>
      <c r="D242" s="470">
        <f t="shared" ref="D242:D247" si="1">E18</f>
        <v>114528290255</v>
      </c>
      <c r="E242" s="488">
        <f t="shared" ref="E242:E247" si="2">I18</f>
        <v>0.99589817613043474</v>
      </c>
      <c r="F242" s="470">
        <f t="shared" ref="F242:F247" si="3">F18</f>
        <v>100884773066.67</v>
      </c>
      <c r="G242" s="488">
        <f t="shared" ref="G242:G247" si="4">J18</f>
        <v>0.877258896231913</v>
      </c>
      <c r="H242" s="470">
        <f t="shared" ref="H242:H247" si="5">G18</f>
        <v>100884773066.67</v>
      </c>
      <c r="I242" s="490">
        <f t="shared" ref="I242:I247" si="6">K18</f>
        <v>0.877258896231913</v>
      </c>
    </row>
    <row r="243" spans="1:9" s="193" customFormat="1" ht="69" customHeight="1" x14ac:dyDescent="0.15">
      <c r="A243" s="515" t="s">
        <v>212</v>
      </c>
      <c r="B243" s="471" t="str">
        <f t="shared" si="0"/>
        <v>2. SEGURIDAD HUMANA Y JUSTICIA SOCIAL / A. DEMOCRATIZAR EL ACCESO DE LA POBLACIÓN AL DEPORTE, LA RECREACIÓN Y LA ACTIVIDAD FÍSICA</v>
      </c>
      <c r="C243" s="472">
        <f t="shared" si="0"/>
        <v>22500000000</v>
      </c>
      <c r="D243" s="472">
        <f t="shared" si="1"/>
        <v>6225681572</v>
      </c>
      <c r="E243" s="489">
        <f t="shared" si="2"/>
        <v>0.27669695875555556</v>
      </c>
      <c r="F243" s="472">
        <f t="shared" si="3"/>
        <v>2960317199.3299999</v>
      </c>
      <c r="G243" s="489">
        <f t="shared" si="4"/>
        <v>0.13156965330355555</v>
      </c>
      <c r="H243" s="472">
        <f t="shared" si="5"/>
        <v>2960317199.3299999</v>
      </c>
      <c r="I243" s="491">
        <f t="shared" si="6"/>
        <v>0.13156965330355555</v>
      </c>
    </row>
    <row r="244" spans="1:9" s="193" customFormat="1" ht="50" customHeight="1" x14ac:dyDescent="0.15">
      <c r="A244" s="515" t="s">
        <v>213</v>
      </c>
      <c r="B244" s="471" t="str">
        <f t="shared" si="0"/>
        <v>2. SEGURIDAD HUMANA/D. SISTEMA DE INFORMACIÓN DEL DEPORTE, LA RECREACIÓN Y LA ACTIVIDAD FÍSICA</v>
      </c>
      <c r="C244" s="472">
        <f t="shared" si="0"/>
        <v>2000000000</v>
      </c>
      <c r="D244" s="472">
        <f t="shared" si="1"/>
        <v>1845526964</v>
      </c>
      <c r="E244" s="489">
        <f t="shared" si="2"/>
        <v>0.92276348200000002</v>
      </c>
      <c r="F244" s="472">
        <f t="shared" si="3"/>
        <v>812955301</v>
      </c>
      <c r="G244" s="489">
        <f t="shared" si="4"/>
        <v>0.40647765050000001</v>
      </c>
      <c r="H244" s="472">
        <f t="shared" si="5"/>
        <v>812955301</v>
      </c>
      <c r="I244" s="491">
        <f t="shared" si="6"/>
        <v>0.40647765050000001</v>
      </c>
    </row>
    <row r="245" spans="1:9" s="193" customFormat="1" ht="50" customHeight="1" x14ac:dyDescent="0.15">
      <c r="A245" s="515" t="s">
        <v>214</v>
      </c>
      <c r="B245" s="471" t="str">
        <f t="shared" si="0"/>
        <v>2. SEGURIDAD HUMANA Y JUSTICIA SOCIAL / A. DEMOCRATIZAR EL ACCESO DE LA POBLACIÓN AL DEPORTE, LA RECREACIÓN Y LA ACTIVIDAD FÍSICA</v>
      </c>
      <c r="C245" s="472">
        <f t="shared" si="0"/>
        <v>2975000000</v>
      </c>
      <c r="D245" s="472">
        <f t="shared" si="1"/>
        <v>2794601186</v>
      </c>
      <c r="E245" s="489">
        <f t="shared" si="2"/>
        <v>0.93936174319327737</v>
      </c>
      <c r="F245" s="472">
        <f t="shared" si="3"/>
        <v>1262606249.21</v>
      </c>
      <c r="G245" s="489">
        <f t="shared" si="4"/>
        <v>0.42440546191932776</v>
      </c>
      <c r="H245" s="472">
        <f t="shared" si="5"/>
        <v>1262606249.21</v>
      </c>
      <c r="I245" s="491">
        <f t="shared" si="6"/>
        <v>0.42440546191932776</v>
      </c>
    </row>
    <row r="246" spans="1:9" s="193" customFormat="1" ht="50" customHeight="1" x14ac:dyDescent="0.15">
      <c r="A246" s="515" t="s">
        <v>215</v>
      </c>
      <c r="B246" s="471" t="str">
        <f>B22</f>
        <v>2. SEGURIDAD HUMANA Y JUSTICIA SOCIAL / E. ATLETAS Y PARATLETAS COMO EMBAJADORES DE PAZ EN EL MUNDO</v>
      </c>
      <c r="C246" s="472">
        <f t="shared" si="0"/>
        <v>2600000000</v>
      </c>
      <c r="D246" s="472">
        <f t="shared" si="1"/>
        <v>1145243037.21</v>
      </c>
      <c r="E246" s="489">
        <f t="shared" si="2"/>
        <v>0.4404780912346154</v>
      </c>
      <c r="F246" s="472">
        <f t="shared" si="3"/>
        <v>860207465.88</v>
      </c>
      <c r="G246" s="489">
        <f t="shared" si="4"/>
        <v>0.33084902533846156</v>
      </c>
      <c r="H246" s="472">
        <f t="shared" si="5"/>
        <v>860207465.88</v>
      </c>
      <c r="I246" s="491">
        <f t="shared" si="6"/>
        <v>0.33084902533846156</v>
      </c>
    </row>
    <row r="247" spans="1:9" s="193" customFormat="1" ht="69" customHeight="1" thickBot="1" x14ac:dyDescent="0.2">
      <c r="A247" s="516" t="s">
        <v>216</v>
      </c>
      <c r="B247" s="492" t="str">
        <f>B23</f>
        <v>2. SEGURIDAD HUMANA Y JUSTICIA SOCIAL / E. ATLETAS Y PARATLETAS COMO EMBAJADORES DE PAZ EN EL MUNDO</v>
      </c>
      <c r="C247" s="493">
        <f t="shared" si="0"/>
        <v>105434000000</v>
      </c>
      <c r="D247" s="493">
        <f t="shared" si="1"/>
        <v>91689854265</v>
      </c>
      <c r="E247" s="494">
        <f t="shared" si="2"/>
        <v>0.86964218624921752</v>
      </c>
      <c r="F247" s="493">
        <f t="shared" si="3"/>
        <v>53460192549</v>
      </c>
      <c r="G247" s="494">
        <f t="shared" si="4"/>
        <v>0.50704888886886579</v>
      </c>
      <c r="H247" s="493">
        <f t="shared" si="5"/>
        <v>53460192549</v>
      </c>
      <c r="I247" s="495">
        <f t="shared" si="6"/>
        <v>0.50704888886886579</v>
      </c>
    </row>
    <row r="248" spans="1:9" s="192" customFormat="1" ht="25.5" customHeight="1" thickTop="1" thickBot="1" x14ac:dyDescent="0.2">
      <c r="A248" s="466" t="s">
        <v>228</v>
      </c>
      <c r="B248" s="467" t="s">
        <v>229</v>
      </c>
      <c r="C248" s="467" t="s">
        <v>11</v>
      </c>
      <c r="D248" s="467" t="s">
        <v>195</v>
      </c>
      <c r="E248" s="467" t="s">
        <v>230</v>
      </c>
      <c r="F248" s="467" t="s">
        <v>196</v>
      </c>
      <c r="G248" s="467" t="s">
        <v>230</v>
      </c>
      <c r="H248" s="467" t="s">
        <v>231</v>
      </c>
      <c r="I248" s="468" t="s">
        <v>230</v>
      </c>
    </row>
    <row r="249" spans="1:9" s="193" customFormat="1" ht="55.25" customHeight="1" thickTop="1" x14ac:dyDescent="0.15">
      <c r="A249" s="514" t="s">
        <v>297</v>
      </c>
      <c r="B249" s="469" t="str">
        <f t="shared" ref="B249:C254" si="7">B24</f>
        <v>2. SEGURIDAD HUMANA Y JUSTICIA SOCIAL / E. ATLETAS Y PARATLETAS COMO EMBAJADORES DE PAZ EN EL MUNDO</v>
      </c>
      <c r="C249" s="470">
        <f t="shared" si="7"/>
        <v>2000000000</v>
      </c>
      <c r="D249" s="470">
        <f t="shared" ref="D249:D254" si="8">E24</f>
        <v>187200000</v>
      </c>
      <c r="E249" s="488">
        <f t="shared" ref="E249:E254" si="9">I24</f>
        <v>9.3600000000000003E-2</v>
      </c>
      <c r="F249" s="470">
        <f t="shared" ref="F249:F254" si="10">F24</f>
        <v>59896666</v>
      </c>
      <c r="G249" s="488">
        <f t="shared" ref="G249:G254" si="11">J24</f>
        <v>2.9948333000000001E-2</v>
      </c>
      <c r="H249" s="470">
        <f t="shared" ref="H249:H254" si="12">G24</f>
        <v>59896666</v>
      </c>
      <c r="I249" s="490">
        <f t="shared" ref="I249:I254" si="13">K24</f>
        <v>2.9948333000000001E-2</v>
      </c>
    </row>
    <row r="250" spans="1:9" s="193" customFormat="1" ht="55.25" customHeight="1" x14ac:dyDescent="0.15">
      <c r="A250" s="515" t="s">
        <v>298</v>
      </c>
      <c r="B250" s="471" t="str">
        <f t="shared" si="7"/>
        <v>2. SEGURIDAD HUMANA Y JUSTICIA SOCIAL / A. DEMOCRATIZAR EL ACCESO DE LA POBLACIÓN AL DEPORTE, LA RECREACIÓN Y LA ACTIVIDAD FÍSICA</v>
      </c>
      <c r="C250" s="472">
        <f t="shared" si="7"/>
        <v>131662322834</v>
      </c>
      <c r="D250" s="472">
        <f t="shared" si="8"/>
        <v>117010526069</v>
      </c>
      <c r="E250" s="489">
        <f t="shared" si="9"/>
        <v>0.88871685954171564</v>
      </c>
      <c r="F250" s="472">
        <f t="shared" si="10"/>
        <v>62986217234.199997</v>
      </c>
      <c r="G250" s="489">
        <f t="shared" si="11"/>
        <v>0.47839211612279608</v>
      </c>
      <c r="H250" s="472">
        <f t="shared" si="12"/>
        <v>62986217234.199997</v>
      </c>
      <c r="I250" s="491">
        <f t="shared" si="13"/>
        <v>0.47839211612279608</v>
      </c>
    </row>
    <row r="251" spans="1:9" s="193" customFormat="1" ht="55.25" customHeight="1" x14ac:dyDescent="0.15">
      <c r="A251" s="515" t="s">
        <v>299</v>
      </c>
      <c r="B251" s="471" t="str">
        <f t="shared" si="7"/>
        <v>2. SEGURIDAD HUMANA Y JUSTICIA SOCIAL / F. EL DEPORTE, LA RECREACIÓN Y LA ACTIVIDAD FÍSICA COMO EJE DE LA ECONOMÍA POPULAR</v>
      </c>
      <c r="C251" s="472">
        <f t="shared" si="7"/>
        <v>35132164670</v>
      </c>
      <c r="D251" s="472">
        <f t="shared" si="8"/>
        <v>33872025047</v>
      </c>
      <c r="E251" s="489">
        <f t="shared" si="9"/>
        <v>0.96413145518254795</v>
      </c>
      <c r="F251" s="472">
        <f t="shared" si="10"/>
        <v>16574884415.5</v>
      </c>
      <c r="G251" s="489">
        <f t="shared" si="11"/>
        <v>0.47178659701699505</v>
      </c>
      <c r="H251" s="472">
        <f t="shared" si="12"/>
        <v>16574884415.5</v>
      </c>
      <c r="I251" s="491">
        <f t="shared" si="13"/>
        <v>0.47178659701699505</v>
      </c>
    </row>
    <row r="252" spans="1:9" s="193" customFormat="1" ht="55.25" customHeight="1" x14ac:dyDescent="0.15">
      <c r="A252" s="515" t="s">
        <v>220</v>
      </c>
      <c r="B252" s="471" t="str">
        <f t="shared" si="7"/>
        <v>2. SEGURIDAD HUMANA Y JUSTICIA SOCIAL / D. SISTEMA DE INFORMACIÓN DEL DEPORTE, LA RECREACIÓN Y LA ACTIVIDAD FÍSICA</v>
      </c>
      <c r="C252" s="472">
        <f t="shared" si="7"/>
        <v>7000000000</v>
      </c>
      <c r="D252" s="472">
        <f t="shared" si="8"/>
        <v>2598075030.0999999</v>
      </c>
      <c r="E252" s="489">
        <f t="shared" si="9"/>
        <v>0.37115357572857144</v>
      </c>
      <c r="F252" s="472">
        <f t="shared" si="10"/>
        <v>1019487278.5700001</v>
      </c>
      <c r="G252" s="489">
        <f t="shared" si="11"/>
        <v>0.1456410397957143</v>
      </c>
      <c r="H252" s="472">
        <f t="shared" si="12"/>
        <v>1019487278.5700001</v>
      </c>
      <c r="I252" s="491">
        <f t="shared" si="13"/>
        <v>0.1456410397957143</v>
      </c>
    </row>
    <row r="253" spans="1:9" s="193" customFormat="1" ht="50" customHeight="1" x14ac:dyDescent="0.15">
      <c r="A253" s="515" t="s">
        <v>221</v>
      </c>
      <c r="B253" s="471" t="str">
        <f t="shared" si="7"/>
        <v>5. CONVERGENCIA REGIONAL / B. ENTIDADES PÚBLICAS TERRITORIALES Y NACIONALES FORTALECIDAS</v>
      </c>
      <c r="C253" s="472">
        <f t="shared" si="7"/>
        <v>9764000000</v>
      </c>
      <c r="D253" s="472">
        <f t="shared" si="8"/>
        <v>8902008041.2999992</v>
      </c>
      <c r="E253" s="489">
        <f t="shared" si="9"/>
        <v>0.91171733319336334</v>
      </c>
      <c r="F253" s="472">
        <f t="shared" si="10"/>
        <v>2461461885.9699998</v>
      </c>
      <c r="G253" s="489">
        <f t="shared" si="11"/>
        <v>0.25209564583879557</v>
      </c>
      <c r="H253" s="472">
        <f t="shared" si="12"/>
        <v>2461461885.9699998</v>
      </c>
      <c r="I253" s="491">
        <f t="shared" si="13"/>
        <v>0.25209564583879557</v>
      </c>
    </row>
    <row r="254" spans="1:9" s="193" customFormat="1" ht="50.25" customHeight="1" thickBot="1" x14ac:dyDescent="0.2">
      <c r="A254" s="516" t="s">
        <v>222</v>
      </c>
      <c r="B254" s="492" t="str">
        <f t="shared" si="7"/>
        <v>5. CONVERGENCIA REGIONAL / B. ENTIDADES PÚBLICAS TERRITORIALES Y NACIONALES FORTALECIDAS</v>
      </c>
      <c r="C254" s="493">
        <f t="shared" si="7"/>
        <v>5825000000</v>
      </c>
      <c r="D254" s="493">
        <f t="shared" si="8"/>
        <v>5478677034.1499996</v>
      </c>
      <c r="E254" s="494">
        <f t="shared" si="9"/>
        <v>0.94054541358798271</v>
      </c>
      <c r="F254" s="493">
        <f t="shared" si="10"/>
        <v>2374589567.6700001</v>
      </c>
      <c r="G254" s="494">
        <f t="shared" si="11"/>
        <v>0.40765486140257512</v>
      </c>
      <c r="H254" s="493">
        <f t="shared" si="12"/>
        <v>2374589567.6700001</v>
      </c>
      <c r="I254" s="495">
        <f t="shared" si="13"/>
        <v>0.40765486140257512</v>
      </c>
    </row>
    <row r="255" spans="1:9" s="201" customFormat="1" ht="48.5" customHeight="1" thickBot="1" x14ac:dyDescent="0.2">
      <c r="A255" s="559" t="s">
        <v>224</v>
      </c>
      <c r="B255" s="560"/>
      <c r="C255" s="521">
        <f>SUM(C242:C254)</f>
        <v>441892487504</v>
      </c>
      <c r="D255" s="521">
        <f>SUM(D242:D254)</f>
        <v>386277708500.76001</v>
      </c>
      <c r="E255" s="522">
        <f>D255/C255</f>
        <v>0.87414409482863964</v>
      </c>
      <c r="F255" s="521">
        <f>SUM(F242:F254)</f>
        <v>245717588879.00006</v>
      </c>
      <c r="G255" s="522">
        <f>F255/C255</f>
        <v>0.55605740271105164</v>
      </c>
      <c r="H255" s="521">
        <f>SUM(H242:H254)</f>
        <v>245717588879.00006</v>
      </c>
      <c r="I255" s="523">
        <f>H255/C255</f>
        <v>0.55605740271105164</v>
      </c>
    </row>
    <row r="256" spans="1:9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mergeCells count="1">
    <mergeCell ref="A255:B25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BDF70-FAD8-4AEB-866A-F8EF58ADCA01}">
  <dimension ref="A1:M65536"/>
  <sheetViews>
    <sheetView showGridLines="0" topLeftCell="A63" zoomScaleNormal="100" workbookViewId="0">
      <selection activeCell="K89" sqref="K89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11"/>
      <c r="B1" s="511"/>
      <c r="C1" s="513">
        <f>+C3-'VIGENCIA ACTUAL '!P12</f>
        <v>0</v>
      </c>
      <c r="D1" s="513">
        <f>+D3-'VIGENCIA ACTUAL '!R12</f>
        <v>0</v>
      </c>
      <c r="E1" s="513">
        <f>+E3-'VIGENCIA ACTUAL '!S12</f>
        <v>0</v>
      </c>
      <c r="F1" s="513">
        <f>+F3-'VIGENCIA ACTUAL '!T12</f>
        <v>0</v>
      </c>
      <c r="G1" s="513">
        <f>+G3-'VIGENCIA ACTUAL '!V12</f>
        <v>0</v>
      </c>
      <c r="H1" s="512"/>
      <c r="I1" s="512"/>
      <c r="J1" s="511"/>
      <c r="K1" s="511"/>
    </row>
    <row r="2" spans="1:13" s="184" customFormat="1" ht="24" customHeight="1" thickBot="1" x14ac:dyDescent="0.2">
      <c r="A2" s="509"/>
      <c r="B2" s="509"/>
      <c r="C2" s="509" t="s">
        <v>11</v>
      </c>
      <c r="D2" s="509" t="s">
        <v>194</v>
      </c>
      <c r="E2" s="509" t="s">
        <v>195</v>
      </c>
      <c r="F2" s="509" t="s">
        <v>196</v>
      </c>
      <c r="G2" s="509" t="s">
        <v>197</v>
      </c>
      <c r="H2" s="510" t="s">
        <v>198</v>
      </c>
      <c r="I2" s="510" t="s">
        <v>199</v>
      </c>
      <c r="J2" s="510" t="s">
        <v>200</v>
      </c>
      <c r="K2" s="510" t="s">
        <v>201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26">
        <f>'VIGENCIA ACTUAL '!P15</f>
        <v>496087196266</v>
      </c>
      <c r="D3" s="426">
        <f>'VIGENCIA ACTUAL '!R15</f>
        <v>485352776058.30005</v>
      </c>
      <c r="E3" s="426">
        <f>'VIGENCIA ACTUAL '!S15</f>
        <v>412071371427.98999</v>
      </c>
      <c r="F3" s="426">
        <f>'VIGENCIA ACTUAL '!T15</f>
        <v>268790580122.80997</v>
      </c>
      <c r="G3" s="426">
        <f>'VIGENCIA ACTUAL '!V15</f>
        <v>268790580122.80997</v>
      </c>
      <c r="H3" s="409">
        <f>D3/$C$3</f>
        <v>0.9783618277421855</v>
      </c>
      <c r="I3" s="409">
        <f>E3/$C$3</f>
        <v>0.83064302914812371</v>
      </c>
      <c r="J3" s="409">
        <f>F3/$C$3</f>
        <v>0.54182124059232017</v>
      </c>
      <c r="K3" s="409">
        <f>G3/$C$3</f>
        <v>0.54182124059232017</v>
      </c>
      <c r="M3" s="245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202</v>
      </c>
      <c r="C5" s="410">
        <f>'VIGENCIA ACTUAL '!P16</f>
        <v>54194708762</v>
      </c>
      <c r="D5" s="410">
        <f>'VIGENCIA ACTUAL '!R16</f>
        <v>48960837600.899994</v>
      </c>
      <c r="E5" s="410">
        <f>'VIGENCIA ACTUAL '!S16</f>
        <v>25793662927.23</v>
      </c>
      <c r="F5" s="410">
        <f>'VIGENCIA ACTUAL '!T16</f>
        <v>23072991243.810001</v>
      </c>
      <c r="G5" s="410">
        <f>'VIGENCIA ACTUAL '!V16</f>
        <v>23072991243.810001</v>
      </c>
      <c r="H5" s="409">
        <f>D5/$C$5</f>
        <v>0.90342468331945591</v>
      </c>
      <c r="I5" s="409">
        <f>E5/$C$5</f>
        <v>0.47594430372353774</v>
      </c>
      <c r="J5" s="409">
        <f>F5/$C$5</f>
        <v>0.42574250827948384</v>
      </c>
      <c r="K5" s="409">
        <f>G5/$C$5</f>
        <v>0.42574250827948384</v>
      </c>
    </row>
    <row r="6" spans="1:13" ht="13" thickTop="1" thickBot="1" x14ac:dyDescent="0.2">
      <c r="A6" s="187" t="s">
        <v>111</v>
      </c>
      <c r="B6" s="187" t="s">
        <v>203</v>
      </c>
      <c r="C6" s="410">
        <f>'VIGENCIA ACTUAL '!P75</f>
        <v>441892487504</v>
      </c>
      <c r="D6" s="410">
        <f>'VIGENCIA ACTUAL '!R75</f>
        <v>436391938457.40002</v>
      </c>
      <c r="E6" s="410">
        <f>'VIGENCIA ACTUAL '!S75</f>
        <v>386277708500.76001</v>
      </c>
      <c r="F6" s="410">
        <f>'VIGENCIA ACTUAL '!T75</f>
        <v>245717588878.99997</v>
      </c>
      <c r="G6" s="410">
        <f>'VIGENCIA ACTUAL '!V75</f>
        <v>245717588878.99997</v>
      </c>
      <c r="H6" s="186">
        <f>D6/$C$6</f>
        <v>0.98755229110666842</v>
      </c>
      <c r="I6" s="186">
        <f>E6/$C$6</f>
        <v>0.87414409482863964</v>
      </c>
      <c r="J6" s="186">
        <f>F6/$C$6</f>
        <v>0.55605740271105142</v>
      </c>
      <c r="K6" s="409">
        <f>G6/$C$6</f>
        <v>0.55605740271105142</v>
      </c>
      <c r="L6" s="195"/>
    </row>
    <row r="7" spans="1:13" ht="13" thickTop="1" thickBot="1" x14ac:dyDescent="0.2">
      <c r="C7" s="428"/>
      <c r="D7" s="428"/>
      <c r="E7" s="428"/>
      <c r="F7" s="428"/>
      <c r="G7" s="428"/>
      <c r="H7" s="190"/>
      <c r="I7" s="190"/>
      <c r="J7" s="190"/>
      <c r="K7" s="190"/>
    </row>
    <row r="8" spans="1:13" ht="13" thickTop="1" thickBot="1" x14ac:dyDescent="0.2">
      <c r="A8" s="187" t="s">
        <v>204</v>
      </c>
      <c r="B8" s="187" t="s">
        <v>36</v>
      </c>
      <c r="C8" s="410">
        <f>'VIGENCIA ACTUAL '!P17</f>
        <v>28744574000</v>
      </c>
      <c r="D8" s="410">
        <f>'VIGENCIA ACTUAL '!R17</f>
        <v>28744574000</v>
      </c>
      <c r="E8" s="410">
        <f>'VIGENCIA ACTUAL '!S17</f>
        <v>14007052385</v>
      </c>
      <c r="F8" s="410">
        <f>'VIGENCIA ACTUAL '!T17</f>
        <v>14006878056</v>
      </c>
      <c r="G8" s="410">
        <f>'VIGENCIA ACTUAL '!V17</f>
        <v>14006878056</v>
      </c>
      <c r="H8" s="186">
        <f>D8/$C$8</f>
        <v>1</v>
      </c>
      <c r="I8" s="409">
        <f>E8/$C$8</f>
        <v>0.48729378925566963</v>
      </c>
      <c r="J8" s="409">
        <f>F8/$C$8</f>
        <v>0.48728772449367314</v>
      </c>
      <c r="K8" s="409">
        <f>G8/$C$8</f>
        <v>0.48728772449367314</v>
      </c>
    </row>
    <row r="9" spans="1:13" ht="13" thickTop="1" thickBot="1" x14ac:dyDescent="0.2">
      <c r="A9" s="187" t="s">
        <v>205</v>
      </c>
      <c r="B9" s="187" t="s">
        <v>72</v>
      </c>
      <c r="C9" s="410">
        <f>'VIGENCIA ACTUAL '!P38</f>
        <v>7967841118</v>
      </c>
      <c r="D9" s="410">
        <f>'VIGENCIA ACTUAL '!R38</f>
        <v>7713342820.1999998</v>
      </c>
      <c r="E9" s="410">
        <f>'VIGENCIA ACTUAL '!S38</f>
        <v>6179767093.5299997</v>
      </c>
      <c r="F9" s="410">
        <f>'VIGENCIA ACTUAL '!T38</f>
        <v>3472391013.1100001</v>
      </c>
      <c r="G9" s="410">
        <f>'VIGENCIA ACTUAL '!V38</f>
        <v>3472391013.1100001</v>
      </c>
      <c r="H9" s="186">
        <f>D9/$C$9</f>
        <v>0.96805931568777548</v>
      </c>
      <c r="I9" s="409">
        <f>E9/$C$9</f>
        <v>0.77558864465424693</v>
      </c>
      <c r="J9" s="409">
        <f>F9/$C$9</f>
        <v>0.43580073468904729</v>
      </c>
      <c r="K9" s="409">
        <f>G9/$C$9</f>
        <v>0.43580073468904729</v>
      </c>
    </row>
    <row r="10" spans="1:13" ht="13" thickTop="1" thickBot="1" x14ac:dyDescent="0.2">
      <c r="A10" s="187" t="s">
        <v>206</v>
      </c>
      <c r="B10" s="187" t="s">
        <v>88</v>
      </c>
      <c r="C10" s="410">
        <f>'VIGENCIA ACTUAL '!P53</f>
        <v>16404043644</v>
      </c>
      <c r="D10" s="410">
        <f>'VIGENCIA ACTUAL '!R53</f>
        <v>11476859780.700001</v>
      </c>
      <c r="E10" s="410">
        <f>'VIGENCIA ACTUAL '!S53</f>
        <v>5605452448.6999998</v>
      </c>
      <c r="F10" s="410">
        <f>'VIGENCIA ACTUAL '!T53</f>
        <v>5592331174.6999998</v>
      </c>
      <c r="G10" s="410">
        <f>'VIGENCIA ACTUAL '!V53</f>
        <v>5592331174.6999998</v>
      </c>
      <c r="H10" s="186">
        <f>D10/$C$10</f>
        <v>0.69963601839707468</v>
      </c>
      <c r="I10" s="409">
        <f>E10/$C$10</f>
        <v>0.34171162734928895</v>
      </c>
      <c r="J10" s="409">
        <f>F10/$C$10</f>
        <v>0.34091174688781506</v>
      </c>
      <c r="K10" s="409">
        <f>G10/$C$10</f>
        <v>0.34091174688781506</v>
      </c>
    </row>
    <row r="11" spans="1:13" ht="13" thickTop="1" thickBot="1" x14ac:dyDescent="0.2">
      <c r="A11" s="187" t="s">
        <v>207</v>
      </c>
      <c r="B11" s="187" t="s">
        <v>103</v>
      </c>
      <c r="C11" s="410">
        <f>'VIGENCIA ACTUAL '!P66</f>
        <v>1078250000</v>
      </c>
      <c r="D11" s="410">
        <f>'VIGENCIA ACTUAL '!R66</f>
        <v>1026061000</v>
      </c>
      <c r="E11" s="410">
        <f>'VIGENCIA ACTUAL '!S66</f>
        <v>1391000</v>
      </c>
      <c r="F11" s="410">
        <f>'VIGENCIA ACTUAL '!T66</f>
        <v>1391000</v>
      </c>
      <c r="G11" s="410">
        <f>'VIGENCIA ACTUAL '!V66</f>
        <v>1391000</v>
      </c>
      <c r="H11" s="186">
        <f>D11/$C$11</f>
        <v>0.95159842337120337</v>
      </c>
      <c r="I11" s="409">
        <f>E11/$C$11</f>
        <v>1.2900533271504753E-3</v>
      </c>
      <c r="J11" s="409">
        <f>F11/$C$11</f>
        <v>1.2900533271504753E-3</v>
      </c>
      <c r="K11" s="409">
        <f>G11/$C$11</f>
        <v>1.2900533271504753E-3</v>
      </c>
    </row>
    <row r="12" spans="1:13" ht="12" thickTop="1" x14ac:dyDescent="0.15">
      <c r="A12" s="229"/>
      <c r="B12" s="229"/>
      <c r="C12" s="429"/>
      <c r="D12" s="429"/>
      <c r="E12" s="429"/>
      <c r="F12" s="429"/>
      <c r="G12" s="429"/>
      <c r="H12" s="230"/>
      <c r="I12" s="230"/>
      <c r="J12" s="230"/>
      <c r="K12" s="230"/>
    </row>
    <row r="13" spans="1:13" ht="12" thickBot="1" x14ac:dyDescent="0.2">
      <c r="C13" s="428"/>
      <c r="D13" s="428"/>
      <c r="E13" s="428"/>
      <c r="F13" s="428"/>
      <c r="G13" s="428"/>
      <c r="H13" s="190"/>
      <c r="I13" s="190"/>
      <c r="J13" s="190"/>
      <c r="K13" s="190"/>
    </row>
    <row r="14" spans="1:13" ht="13" thickTop="1" thickBot="1" x14ac:dyDescent="0.2">
      <c r="A14" s="187" t="s">
        <v>208</v>
      </c>
      <c r="B14" s="187" t="s">
        <v>114</v>
      </c>
      <c r="C14" s="410">
        <f>'VIGENCIA ACTUAL '!P76</f>
        <v>137500000000</v>
      </c>
      <c r="D14" s="410">
        <f>'VIGENCIA ACTUAL '!R76</f>
        <v>137133546664</v>
      </c>
      <c r="E14" s="410">
        <f>'VIGENCIA ACTUAL '!S76</f>
        <v>120753971827</v>
      </c>
      <c r="F14" s="410">
        <f>'VIGENCIA ACTUAL '!T76</f>
        <v>103845090266</v>
      </c>
      <c r="G14" s="410">
        <f>'VIGENCIA ACTUAL '!V76</f>
        <v>103845090266</v>
      </c>
      <c r="H14" s="186">
        <f>D14/$C$14</f>
        <v>0.99733488482909094</v>
      </c>
      <c r="I14" s="409">
        <f>E14/$C$14</f>
        <v>0.8782107041963636</v>
      </c>
      <c r="J14" s="409">
        <f>F14/$C$14</f>
        <v>0.75523702011636362</v>
      </c>
      <c r="K14" s="409">
        <f>G14/$C$14</f>
        <v>0.75523702011636362</v>
      </c>
    </row>
    <row r="15" spans="1:13" ht="13" thickTop="1" thickBot="1" x14ac:dyDescent="0.2">
      <c r="A15" s="187" t="s">
        <v>209</v>
      </c>
      <c r="B15" s="187" t="s">
        <v>133</v>
      </c>
      <c r="C15" s="410">
        <f>'VIGENCIA ACTUAL '!P89</f>
        <v>281803487504</v>
      </c>
      <c r="D15" s="410">
        <f>'VIGENCIA ACTUAL '!R89</f>
        <v>277326793948</v>
      </c>
      <c r="E15" s="410">
        <f>'VIGENCIA ACTUAL '!S89</f>
        <v>248544976568.21002</v>
      </c>
      <c r="F15" s="410">
        <f>'VIGENCIA ACTUAL '!T89</f>
        <v>136016959880.78999</v>
      </c>
      <c r="G15" s="410">
        <f>'VIGENCIA ACTUAL '!V89</f>
        <v>136016959880.78999</v>
      </c>
      <c r="H15" s="186">
        <f>D15/$C$15</f>
        <v>0.98411413004270765</v>
      </c>
      <c r="I15" s="409">
        <f>E15/$C$15</f>
        <v>0.88197977523142645</v>
      </c>
      <c r="J15" s="409">
        <f>F15/$C$15</f>
        <v>0.48266599212637257</v>
      </c>
      <c r="K15" s="409">
        <f>G15/$C$15</f>
        <v>0.48266599212637257</v>
      </c>
    </row>
    <row r="16" spans="1:13" ht="13" thickTop="1" thickBot="1" x14ac:dyDescent="0.2">
      <c r="A16" s="187" t="s">
        <v>210</v>
      </c>
      <c r="B16" s="187" t="str">
        <f>'VIGENCIA ACTUAL '!J117</f>
        <v>FORTALECIMIENTO Y APOYO A LA GESTIÓN INSTITUCIONAL DEL SECTOR RECREACIÓN Y DEPORTE</v>
      </c>
      <c r="C16" s="410">
        <f>'VIGENCIA ACTUAL '!P117</f>
        <v>22589000000</v>
      </c>
      <c r="D16" s="410">
        <f>'VIGENCIA ACTUAL '!R117</f>
        <v>21931597845.400002</v>
      </c>
      <c r="E16" s="410">
        <f>'VIGENCIA ACTUAL '!S117</f>
        <v>16978760105.549999</v>
      </c>
      <c r="F16" s="410">
        <f>'VIGENCIA ACTUAL '!T117</f>
        <v>5855538732.21</v>
      </c>
      <c r="G16" s="410">
        <f>'VIGENCIA ACTUAL '!V117</f>
        <v>5855538732.21</v>
      </c>
      <c r="H16" s="186">
        <f>D16/$C$16</f>
        <v>0.97089724403028033</v>
      </c>
      <c r="I16" s="409">
        <f>E16/$C$16</f>
        <v>0.75163841274735488</v>
      </c>
      <c r="J16" s="409">
        <f>F16/$C$16</f>
        <v>0.25922080358625882</v>
      </c>
      <c r="K16" s="409">
        <f>G16/$C$16</f>
        <v>0.25922080358625882</v>
      </c>
    </row>
    <row r="17" spans="1:12" ht="13" thickTop="1" thickBot="1" x14ac:dyDescent="0.2">
      <c r="C17" s="428"/>
      <c r="D17" s="428"/>
      <c r="E17" s="428"/>
      <c r="F17" s="428"/>
      <c r="G17" s="428"/>
      <c r="H17" s="190"/>
      <c r="I17" s="411"/>
      <c r="J17" s="411"/>
      <c r="K17" s="411"/>
    </row>
    <row r="18" spans="1:12" ht="13" thickTop="1" thickBot="1" x14ac:dyDescent="0.2">
      <c r="A18" s="187" t="s">
        <v>211</v>
      </c>
      <c r="B18" s="187" t="str">
        <f>'VIGENCIA ACTUAL '!J79</f>
        <v>2. SEGURIDAD HUMANA Y JUSTICIA SOCIAL / B. RESIGNIFICACIÓN DE LA JORNADA ESCOLAR: MÁS QUE TIEMPO</v>
      </c>
      <c r="C18" s="410">
        <f>'VIGENCIA ACTUAL '!K78</f>
        <v>115000000000</v>
      </c>
      <c r="D18" s="410">
        <f>'VIGENCIA ACTUAL '!R78</f>
        <v>114883546664</v>
      </c>
      <c r="E18" s="410">
        <f>'VIGENCIA ACTUAL '!S78</f>
        <v>114528290255</v>
      </c>
      <c r="F18" s="410">
        <f>+'VIGENCIA ACTUAL '!T78</f>
        <v>100884773066.67</v>
      </c>
      <c r="G18" s="410">
        <f>+'VIGENCIA ACTUAL '!V78</f>
        <v>100884773066.67</v>
      </c>
      <c r="H18" s="186">
        <f>D18/$C$18</f>
        <v>0.99898736229565221</v>
      </c>
      <c r="I18" s="409">
        <f>E18/$C$18</f>
        <v>0.99589817613043474</v>
      </c>
      <c r="J18" s="409">
        <f>F18/$C$18</f>
        <v>0.877258896231913</v>
      </c>
      <c r="K18" s="409">
        <f>G18/$C$18</f>
        <v>0.877258896231913</v>
      </c>
    </row>
    <row r="19" spans="1:12" ht="13" thickTop="1" thickBot="1" x14ac:dyDescent="0.2">
      <c r="A19" s="187" t="s">
        <v>212</v>
      </c>
      <c r="B19" s="187" t="str">
        <f>'VIGENCIA ACTUAL '!J85</f>
        <v>2. SEGURIDAD HUMANA Y JUSTICIA SOCIAL / A. DEMOCRATIZAR EL ACCESO DE LA POBLACIÓN AL DEPORTE, LA RECREACIÓN Y LA ACTIVIDAD FÍSICA</v>
      </c>
      <c r="C19" s="410">
        <f>'VIGENCIA ACTUAL '!P85</f>
        <v>22500000000</v>
      </c>
      <c r="D19" s="410">
        <f>'VIGENCIA ACTUAL '!R85</f>
        <v>22250000000</v>
      </c>
      <c r="E19" s="410">
        <f>'VIGENCIA ACTUAL '!S85</f>
        <v>6225681572</v>
      </c>
      <c r="F19" s="410">
        <f>'VIGENCIA ACTUAL '!T85</f>
        <v>2960317199.3299999</v>
      </c>
      <c r="G19" s="410">
        <f>'VIGENCIA ACTUAL '!V85</f>
        <v>2960317199.3299999</v>
      </c>
      <c r="H19" s="186">
        <f>D19/$C$19</f>
        <v>0.98888888888888893</v>
      </c>
      <c r="I19" s="409">
        <f>E19/$C$19</f>
        <v>0.27669695875555556</v>
      </c>
      <c r="J19" s="409">
        <f>F19/$C$19</f>
        <v>0.13156965330355555</v>
      </c>
      <c r="K19" s="409">
        <f>G19/$C$19</f>
        <v>0.13156965330355555</v>
      </c>
    </row>
    <row r="20" spans="1:12" ht="13" thickTop="1" thickBot="1" x14ac:dyDescent="0.2">
      <c r="A20" s="187" t="s">
        <v>213</v>
      </c>
      <c r="B20" s="187" t="str">
        <f>'VIGENCIA ACTUAL '!J92</f>
        <v>2. SEGURIDAD HUMANA/D. SISTEMA DE INFORMACIÓN DEL DEPORTE, LA RECREACIÓN Y LA ACTIVIDAD FÍSICA</v>
      </c>
      <c r="C20" s="410">
        <f>'VIGENCIA ACTUAL '!P92</f>
        <v>2000000000</v>
      </c>
      <c r="D20" s="410">
        <f>'VIGENCIA ACTUAL '!R92</f>
        <v>1858943000</v>
      </c>
      <c r="E20" s="410">
        <f>'VIGENCIA ACTUAL '!S92</f>
        <v>1845526964</v>
      </c>
      <c r="F20" s="410">
        <f>'VIGENCIA ACTUAL '!T92</f>
        <v>812955301</v>
      </c>
      <c r="G20" s="410">
        <f>'VIGENCIA ACTUAL '!V92</f>
        <v>812955301</v>
      </c>
      <c r="H20" s="186">
        <f>D20/$C$20</f>
        <v>0.92947150000000001</v>
      </c>
      <c r="I20" s="409">
        <f>E20/$C$20</f>
        <v>0.92276348200000002</v>
      </c>
      <c r="J20" s="409">
        <f>F20/$C$20</f>
        <v>0.40647765050000001</v>
      </c>
      <c r="K20" s="409">
        <f>G20/$C$20</f>
        <v>0.40647765050000001</v>
      </c>
    </row>
    <row r="21" spans="1:12" ht="13" thickTop="1" thickBot="1" x14ac:dyDescent="0.2">
      <c r="A21" s="187" t="s">
        <v>214</v>
      </c>
      <c r="B21" s="187" t="str">
        <f>'VIGENCIA ACTUAL '!J95</f>
        <v>2. SEGURIDAD HUMANA Y JUSTICIA SOCIAL / A. DEMOCRATIZAR EL ACCESO DE LA POBLACIÓN AL DEPORTE, LA RECREACIÓN Y LA ACTIVIDAD FÍSICA</v>
      </c>
      <c r="C21" s="410">
        <f>'VIGENCIA ACTUAL '!P95</f>
        <v>2975000000</v>
      </c>
      <c r="D21" s="410">
        <f>'VIGENCIA ACTUAL '!R95</f>
        <v>2904694480</v>
      </c>
      <c r="E21" s="410">
        <f>'VIGENCIA ACTUAL '!S95</f>
        <v>2794601186</v>
      </c>
      <c r="F21" s="410">
        <f>'VIGENCIA ACTUAL '!T95</f>
        <v>1262606249.21</v>
      </c>
      <c r="G21" s="410">
        <f>'VIGENCIA ACTUAL '!V95</f>
        <v>1262606249.21</v>
      </c>
      <c r="H21" s="186">
        <f>D21/$C$21</f>
        <v>0.97636789243697475</v>
      </c>
      <c r="I21" s="409">
        <f>E21/$C$21</f>
        <v>0.93936174319327737</v>
      </c>
      <c r="J21" s="409">
        <f>F21/$C$21</f>
        <v>0.42440546191932776</v>
      </c>
      <c r="K21" s="409">
        <f>G21/$C$21</f>
        <v>0.42440546191932776</v>
      </c>
    </row>
    <row r="22" spans="1:12" ht="13" thickTop="1" thickBot="1" x14ac:dyDescent="0.2">
      <c r="A22" s="187" t="s">
        <v>215</v>
      </c>
      <c r="B22" s="187" t="str">
        <f>'VIGENCIA ACTUAL '!J98</f>
        <v>2. SEGURIDAD HUMANA Y JUSTICIA SOCIAL / E. ATLETAS Y PARATLETAS COMO EMBAJADORES DE PAZ EN EL MUNDO</v>
      </c>
      <c r="C22" s="410">
        <f>'VIGENCIA ACTUAL '!P98</f>
        <v>2600000000</v>
      </c>
      <c r="D22" s="410">
        <f>'VIGENCIA ACTUAL '!R98</f>
        <v>2560000000</v>
      </c>
      <c r="E22" s="410">
        <f>'VIGENCIA ACTUAL '!S98</f>
        <v>1145243037.21</v>
      </c>
      <c r="F22" s="410">
        <f>'VIGENCIA ACTUAL '!T98</f>
        <v>860207465.88</v>
      </c>
      <c r="G22" s="410">
        <f>'VIGENCIA ACTUAL '!V98</f>
        <v>860207465.88</v>
      </c>
      <c r="H22" s="186">
        <f>D22/$C$22</f>
        <v>0.98461538461538467</v>
      </c>
      <c r="I22" s="409">
        <f>E22/$C$22</f>
        <v>0.4404780912346154</v>
      </c>
      <c r="J22" s="409">
        <f>F22/$C$22</f>
        <v>0.33084902533846156</v>
      </c>
      <c r="K22" s="409">
        <f>G22/$C$22</f>
        <v>0.33084902533846156</v>
      </c>
    </row>
    <row r="23" spans="1:12" ht="13" thickTop="1" thickBot="1" x14ac:dyDescent="0.2">
      <c r="A23" s="187" t="s">
        <v>216</v>
      </c>
      <c r="B23" s="187" t="str">
        <f>'VIGENCIA ACTUAL '!J102</f>
        <v>2. SEGURIDAD HUMANA Y JUSTICIA SOCIAL / E. ATLETAS Y PARATLETAS COMO EMBAJADORES DE PAZ EN EL MUNDO</v>
      </c>
      <c r="C23" s="410">
        <f>+'VIGENCIA ACTUAL '!P101</f>
        <v>105434000000</v>
      </c>
      <c r="D23" s="410">
        <f>'VIGENCIA ACTUAL '!R102</f>
        <v>104829845482</v>
      </c>
      <c r="E23" s="410">
        <f>'VIGENCIA ACTUAL '!S102</f>
        <v>91689854265</v>
      </c>
      <c r="F23" s="410">
        <f>'VIGENCIA ACTUAL '!T102</f>
        <v>53460192549</v>
      </c>
      <c r="G23" s="410">
        <f>'VIGENCIA ACTUAL '!V102</f>
        <v>53460192549</v>
      </c>
      <c r="H23" s="186">
        <f>D23/$C$23</f>
        <v>0.9942698321414345</v>
      </c>
      <c r="I23" s="409">
        <f>E23/$C$23</f>
        <v>0.86964218624921752</v>
      </c>
      <c r="J23" s="409">
        <f>F23/$C$23</f>
        <v>0.50704888886886579</v>
      </c>
      <c r="K23" s="409">
        <f>G23/$C$23</f>
        <v>0.50704888886886579</v>
      </c>
    </row>
    <row r="24" spans="1:12" ht="13" thickTop="1" thickBot="1" x14ac:dyDescent="0.2">
      <c r="A24" s="187" t="s">
        <v>297</v>
      </c>
      <c r="B24" s="187" t="str">
        <f>'VIGENCIA ACTUAL '!J109</f>
        <v>2. SEGURIDAD HUMANA Y JUSTICIA SOCIAL / E. ATLETAS Y PARATLETAS COMO EMBAJADORES DE PAZ EN EL MUNDO</v>
      </c>
      <c r="C24" s="410">
        <f>'VIGENCIA ACTUAL '!P109</f>
        <v>2000000000</v>
      </c>
      <c r="D24" s="410">
        <f>'VIGENCIA ACTUAL '!R109</f>
        <v>1929800000</v>
      </c>
      <c r="E24" s="410">
        <f>'VIGENCIA ACTUAL '!S109</f>
        <v>187200000</v>
      </c>
      <c r="F24" s="410">
        <f>+'VIGENCIA ACTUAL '!T108</f>
        <v>59896666</v>
      </c>
      <c r="G24" s="410">
        <f>'VIGENCIA ACTUAL '!V109</f>
        <v>59896666</v>
      </c>
      <c r="H24" s="186">
        <f>D24/$C$24</f>
        <v>0.96489999999999998</v>
      </c>
      <c r="I24" s="409">
        <f>E24/$C$24</f>
        <v>9.3600000000000003E-2</v>
      </c>
      <c r="J24" s="409">
        <f>F24/$C$24</f>
        <v>2.9948333000000001E-2</v>
      </c>
      <c r="K24" s="409">
        <f>G24/$C$24</f>
        <v>2.9948333000000001E-2</v>
      </c>
    </row>
    <row r="25" spans="1:12" ht="13" thickTop="1" thickBot="1" x14ac:dyDescent="0.2">
      <c r="A25" s="187" t="s">
        <v>298</v>
      </c>
      <c r="B25" s="187" t="str">
        <f>'VIGENCIA ACTUAL '!J112</f>
        <v>2. SEGURIDAD HUMANA Y JUSTICIA SOCIAL / A. DEMOCRATIZAR EL ACCESO DE LA POBLACIÓN AL DEPORTE, LA RECREACIÓN Y LA ACTIVIDAD FÍSICA</v>
      </c>
      <c r="C25" s="410">
        <f>'VIGENCIA ACTUAL '!P112</f>
        <v>131662322834</v>
      </c>
      <c r="D25" s="410">
        <f>'VIGENCIA ACTUAL '!R112</f>
        <v>128394031121</v>
      </c>
      <c r="E25" s="410">
        <f>'VIGENCIA ACTUAL '!S112</f>
        <v>117010526069</v>
      </c>
      <c r="F25" s="410">
        <f>'VIGENCIA ACTUAL '!T112</f>
        <v>62986217234.199997</v>
      </c>
      <c r="G25" s="410">
        <f>'VIGENCIA ACTUAL '!V112</f>
        <v>62986217234.199997</v>
      </c>
      <c r="H25" s="186">
        <f>D25/C25</f>
        <v>0.97517671234525716</v>
      </c>
      <c r="I25" s="409">
        <f>E25/C25</f>
        <v>0.88871685954171564</v>
      </c>
      <c r="J25" s="409">
        <f>F25/C25</f>
        <v>0.47839211612279608</v>
      </c>
      <c r="K25" s="409">
        <f>G25/C25</f>
        <v>0.47839211612279608</v>
      </c>
    </row>
    <row r="26" spans="1:12" ht="13" thickTop="1" thickBot="1" x14ac:dyDescent="0.2">
      <c r="A26" s="187" t="s">
        <v>299</v>
      </c>
      <c r="B26" s="187" t="str">
        <f>'VIGENCIA ACTUAL '!J115</f>
        <v>2. SEGURIDAD HUMANA Y JUSTICIA SOCIAL / F. EL DEPORTE, LA RECREACIÓN Y LA ACTIVIDAD FÍSICA COMO EJE DE LA ECONOMÍA POPULAR</v>
      </c>
      <c r="C26" s="410">
        <f>'VIGENCIA ACTUAL '!P115</f>
        <v>35132164670</v>
      </c>
      <c r="D26" s="410">
        <f>'VIGENCIA ACTUAL '!R115</f>
        <v>34849479865</v>
      </c>
      <c r="E26" s="410">
        <f>'VIGENCIA ACTUAL '!S115</f>
        <v>33872025047</v>
      </c>
      <c r="F26" s="410">
        <f>'VIGENCIA ACTUAL '!T115</f>
        <v>16574884415.5</v>
      </c>
      <c r="G26" s="410">
        <f>'VIGENCIA ACTUAL '!V115</f>
        <v>16574884415.5</v>
      </c>
      <c r="H26" s="186">
        <f>D26/$C$26</f>
        <v>0.99195367528146106</v>
      </c>
      <c r="I26" s="409">
        <f>E26/C26</f>
        <v>0.96413145518254795</v>
      </c>
      <c r="J26" s="409">
        <f>F26/C26</f>
        <v>0.47178659701699505</v>
      </c>
      <c r="K26" s="409">
        <f>G26/C26</f>
        <v>0.47178659701699505</v>
      </c>
    </row>
    <row r="27" spans="1:12" ht="13" thickTop="1" thickBot="1" x14ac:dyDescent="0.2">
      <c r="A27" s="187" t="s">
        <v>220</v>
      </c>
      <c r="B27" s="187" t="str">
        <f>'VIGENCIA ACTUAL '!J120</f>
        <v>2. SEGURIDAD HUMANA Y JUSTICIA SOCIAL / D. SISTEMA DE INFORMACIÓN DEL DEPORTE, LA RECREACIÓN Y LA ACTIVIDAD FÍSICA</v>
      </c>
      <c r="C27" s="410">
        <f>'VIGENCIA ACTUAL '!P120</f>
        <v>7000000000</v>
      </c>
      <c r="D27" s="410">
        <f>'VIGENCIA ACTUAL '!R120</f>
        <v>6891962688.1000004</v>
      </c>
      <c r="E27" s="410">
        <f>'VIGENCIA ACTUAL '!S120</f>
        <v>2598075030.0999999</v>
      </c>
      <c r="F27" s="410">
        <f>'VIGENCIA ACTUAL '!T120</f>
        <v>1019487278.5700001</v>
      </c>
      <c r="G27" s="410">
        <f>'VIGENCIA ACTUAL '!V120</f>
        <v>1019487278.5700001</v>
      </c>
      <c r="H27" s="186">
        <f>D27/C27</f>
        <v>0.98456609830000008</v>
      </c>
      <c r="I27" s="409">
        <f>E27/C27</f>
        <v>0.37115357572857144</v>
      </c>
      <c r="J27" s="409">
        <f>F27/C27</f>
        <v>0.1456410397957143</v>
      </c>
      <c r="K27" s="409">
        <f>G27/C27</f>
        <v>0.1456410397957143</v>
      </c>
    </row>
    <row r="28" spans="1:12" ht="13" thickTop="1" thickBot="1" x14ac:dyDescent="0.2">
      <c r="A28" s="187" t="s">
        <v>221</v>
      </c>
      <c r="B28" s="187" t="str">
        <f>'VIGENCIA ACTUAL '!J123</f>
        <v>5. CONVERGENCIA REGIONAL / B. ENTIDADES PÚBLICAS TERRITORIALES Y NACIONALES FORTALECIDAS</v>
      </c>
      <c r="C28" s="410">
        <f>'VIGENCIA ACTUAL '!P123</f>
        <v>9764000000</v>
      </c>
      <c r="D28" s="410">
        <f>'VIGENCIA ACTUAL '!R123</f>
        <v>9384304357.2999992</v>
      </c>
      <c r="E28" s="410">
        <f>'VIGENCIA ACTUAL '!S123</f>
        <v>8902008041.2999992</v>
      </c>
      <c r="F28" s="410">
        <f>'VIGENCIA ACTUAL '!T123</f>
        <v>2461461885.9699998</v>
      </c>
      <c r="G28" s="410">
        <f>'VIGENCIA ACTUAL '!V123</f>
        <v>2461461885.9699998</v>
      </c>
      <c r="H28" s="186">
        <f>D28/$C$28</f>
        <v>0.96111269534002453</v>
      </c>
      <c r="I28" s="409">
        <f>E28/$C$28</f>
        <v>0.91171733319336334</v>
      </c>
      <c r="J28" s="409">
        <f>F28/$C$28</f>
        <v>0.25209564583879557</v>
      </c>
      <c r="K28" s="409">
        <f>G28/$C$28</f>
        <v>0.25209564583879557</v>
      </c>
    </row>
    <row r="29" spans="1:12" ht="13" thickTop="1" thickBot="1" x14ac:dyDescent="0.2">
      <c r="A29" s="187" t="s">
        <v>222</v>
      </c>
      <c r="B29" s="187" t="str">
        <f>'VIGENCIA ACTUAL '!J126</f>
        <v>5. CONVERGENCIA REGIONAL / B. ENTIDADES PÚBLICAS TERRITORIALES Y NACIONALES FORTALECIDAS</v>
      </c>
      <c r="C29" s="410">
        <f>'VIGENCIA ACTUAL '!P126</f>
        <v>5825000000</v>
      </c>
      <c r="D29" s="410">
        <f>'VIGENCIA ACTUAL '!R126</f>
        <v>5655330800</v>
      </c>
      <c r="E29" s="410">
        <f>'VIGENCIA ACTUAL '!S126</f>
        <v>5478677034.1499996</v>
      </c>
      <c r="F29" s="410">
        <f>'VIGENCIA ACTUAL '!T126</f>
        <v>2374589567.6700001</v>
      </c>
      <c r="G29" s="410">
        <f>'VIGENCIA ACTUAL '!V126</f>
        <v>2374589567.6700001</v>
      </c>
      <c r="H29" s="186">
        <f>D29/$C$29</f>
        <v>0.97087224034334763</v>
      </c>
      <c r="I29" s="409">
        <f>E29/$C$29</f>
        <v>0.94054541358798271</v>
      </c>
      <c r="J29" s="409">
        <f>F29/$C$29</f>
        <v>0.40765486140257512</v>
      </c>
      <c r="K29" s="409">
        <f>G29/$C$29</f>
        <v>0.40765486140257512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223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202</v>
      </c>
      <c r="C33" s="410">
        <f>+C5</f>
        <v>54194708762</v>
      </c>
      <c r="D33" s="227">
        <f>C33/$C$35</f>
        <v>0.10924432069587423</v>
      </c>
      <c r="E33" s="198"/>
      <c r="F33" s="198"/>
      <c r="G33" s="427">
        <f>+E3</f>
        <v>412071371427.98999</v>
      </c>
      <c r="H33" s="427">
        <f>+F3</f>
        <v>268790580122.80997</v>
      </c>
      <c r="I33" s="427">
        <f>+G3</f>
        <v>268790580122.80997</v>
      </c>
      <c r="J33" s="196"/>
      <c r="K33" s="196"/>
    </row>
    <row r="34" spans="1:12" s="197" customFormat="1" ht="13" thickTop="1" thickBot="1" x14ac:dyDescent="0.2">
      <c r="B34" s="187" t="s">
        <v>203</v>
      </c>
      <c r="C34" s="410">
        <f>+C6</f>
        <v>441892487504</v>
      </c>
      <c r="D34" s="227">
        <f>C34/$C$35</f>
        <v>0.8907556793041258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224</v>
      </c>
      <c r="C35" s="232">
        <f>SUM(C33:C34)</f>
        <v>496087196266</v>
      </c>
      <c r="D35" s="233">
        <f>SUM(D33:D34)</f>
        <v>1</v>
      </c>
      <c r="E35" s="198"/>
      <c r="F35" s="198"/>
      <c r="G35" s="198"/>
      <c r="H35" s="196"/>
      <c r="I35" s="243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3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225</v>
      </c>
    </row>
    <row r="238" spans="1:1" ht="23" x14ac:dyDescent="0.15">
      <c r="A238" s="202" t="s">
        <v>226</v>
      </c>
    </row>
    <row r="239" spans="1:1" x14ac:dyDescent="0.15">
      <c r="A239" s="194" t="s">
        <v>227</v>
      </c>
    </row>
    <row r="240" spans="1:1" ht="12" thickBot="1" x14ac:dyDescent="0.2"/>
    <row r="241" spans="1:10" s="192" customFormat="1" ht="25.5" customHeight="1" thickTop="1" thickBot="1" x14ac:dyDescent="0.2">
      <c r="A241" s="466" t="s">
        <v>228</v>
      </c>
      <c r="B241" s="467" t="s">
        <v>229</v>
      </c>
      <c r="C241" s="467" t="s">
        <v>300</v>
      </c>
      <c r="D241" s="467" t="s">
        <v>11</v>
      </c>
      <c r="E241" s="467" t="s">
        <v>195</v>
      </c>
      <c r="F241" s="467" t="s">
        <v>230</v>
      </c>
      <c r="G241" s="467" t="s">
        <v>196</v>
      </c>
      <c r="H241" s="467" t="s">
        <v>230</v>
      </c>
      <c r="I241" s="467" t="s">
        <v>231</v>
      </c>
      <c r="J241" s="468" t="s">
        <v>230</v>
      </c>
    </row>
    <row r="242" spans="1:10" s="193" customFormat="1" ht="63" customHeight="1" thickTop="1" x14ac:dyDescent="0.15">
      <c r="A242" s="514" t="s">
        <v>211</v>
      </c>
      <c r="B242" s="469" t="str">
        <f t="shared" ref="B242:B247" si="0">B18</f>
        <v>2. SEGURIDAD HUMANA Y JUSTICIA SOCIAL / B. RESIGNIFICACIÓN DE LA JORNADA ESCOLAR: MÁS QUE TIEMPO</v>
      </c>
      <c r="C242" s="528" t="s">
        <v>301</v>
      </c>
      <c r="D242" s="470">
        <f t="shared" ref="D242:D247" si="1">C18</f>
        <v>115000000000</v>
      </c>
      <c r="E242" s="470">
        <f t="shared" ref="E242:E247" si="2">E18</f>
        <v>114528290255</v>
      </c>
      <c r="F242" s="488">
        <f t="shared" ref="F242:F247" si="3">I18</f>
        <v>0.99589817613043474</v>
      </c>
      <c r="G242" s="470">
        <f t="shared" ref="G242:G247" si="4">F18</f>
        <v>100884773066.67</v>
      </c>
      <c r="H242" s="488">
        <f t="shared" ref="H242:H247" si="5">J18</f>
        <v>0.877258896231913</v>
      </c>
      <c r="I242" s="470">
        <f t="shared" ref="I242:I247" si="6">G18</f>
        <v>100884773066.67</v>
      </c>
      <c r="J242" s="490">
        <f t="shared" ref="J242:J247" si="7">K18</f>
        <v>0.877258896231913</v>
      </c>
    </row>
    <row r="243" spans="1:10" s="193" customFormat="1" ht="50" customHeight="1" x14ac:dyDescent="0.15">
      <c r="A243" s="515" t="s">
        <v>212</v>
      </c>
      <c r="B243" s="471" t="str">
        <f t="shared" si="0"/>
        <v>2. SEGURIDAD HUMANA Y JUSTICIA SOCIAL / A. DEMOCRATIZAR EL ACCESO DE LA POBLACIÓN AL DEPORTE, LA RECREACIÓN Y LA ACTIVIDAD FÍSICA</v>
      </c>
      <c r="C243" s="529" t="s">
        <v>301</v>
      </c>
      <c r="D243" s="472">
        <f t="shared" si="1"/>
        <v>22500000000</v>
      </c>
      <c r="E243" s="472">
        <f t="shared" si="2"/>
        <v>6225681572</v>
      </c>
      <c r="F243" s="489">
        <f t="shared" si="3"/>
        <v>0.27669695875555556</v>
      </c>
      <c r="G243" s="472">
        <f t="shared" si="4"/>
        <v>2960317199.3299999</v>
      </c>
      <c r="H243" s="489">
        <f t="shared" si="5"/>
        <v>0.13156965330355555</v>
      </c>
      <c r="I243" s="472">
        <f t="shared" si="6"/>
        <v>2960317199.3299999</v>
      </c>
      <c r="J243" s="491">
        <f t="shared" si="7"/>
        <v>0.13156965330355555</v>
      </c>
    </row>
    <row r="244" spans="1:10" s="193" customFormat="1" ht="50" customHeight="1" x14ac:dyDescent="0.15">
      <c r="A244" s="515" t="s">
        <v>213</v>
      </c>
      <c r="B244" s="471" t="str">
        <f t="shared" si="0"/>
        <v>2. SEGURIDAD HUMANA/D. SISTEMA DE INFORMACIÓN DEL DEPORTE, LA RECREACIÓN Y LA ACTIVIDAD FÍSICA</v>
      </c>
      <c r="C244" s="529" t="s">
        <v>302</v>
      </c>
      <c r="D244" s="472">
        <f t="shared" si="1"/>
        <v>2000000000</v>
      </c>
      <c r="E244" s="472">
        <f t="shared" si="2"/>
        <v>1845526964</v>
      </c>
      <c r="F244" s="489">
        <f t="shared" si="3"/>
        <v>0.92276348200000002</v>
      </c>
      <c r="G244" s="472">
        <f t="shared" si="4"/>
        <v>812955301</v>
      </c>
      <c r="H244" s="489">
        <f t="shared" si="5"/>
        <v>0.40647765050000001</v>
      </c>
      <c r="I244" s="472">
        <f t="shared" si="6"/>
        <v>812955301</v>
      </c>
      <c r="J244" s="491">
        <f t="shared" si="7"/>
        <v>0.40647765050000001</v>
      </c>
    </row>
    <row r="245" spans="1:10" s="193" customFormat="1" ht="50" customHeight="1" x14ac:dyDescent="0.15">
      <c r="A245" s="515" t="s">
        <v>214</v>
      </c>
      <c r="B245" s="471" t="str">
        <f t="shared" si="0"/>
        <v>2. SEGURIDAD HUMANA Y JUSTICIA SOCIAL / A. DEMOCRATIZAR EL ACCESO DE LA POBLACIÓN AL DEPORTE, LA RECREACIÓN Y LA ACTIVIDAD FÍSICA</v>
      </c>
      <c r="C245" s="529" t="s">
        <v>303</v>
      </c>
      <c r="D245" s="472">
        <f t="shared" si="1"/>
        <v>2975000000</v>
      </c>
      <c r="E245" s="472">
        <f t="shared" si="2"/>
        <v>2794601186</v>
      </c>
      <c r="F245" s="489">
        <f t="shared" si="3"/>
        <v>0.93936174319327737</v>
      </c>
      <c r="G245" s="472">
        <f t="shared" si="4"/>
        <v>1262606249.21</v>
      </c>
      <c r="H245" s="489">
        <f t="shared" si="5"/>
        <v>0.42440546191932776</v>
      </c>
      <c r="I245" s="472">
        <f t="shared" si="6"/>
        <v>1262606249.21</v>
      </c>
      <c r="J245" s="491">
        <f t="shared" si="7"/>
        <v>0.42440546191932776</v>
      </c>
    </row>
    <row r="246" spans="1:10" s="193" customFormat="1" ht="50" customHeight="1" x14ac:dyDescent="0.15">
      <c r="A246" s="515" t="s">
        <v>215</v>
      </c>
      <c r="B246" s="471" t="str">
        <f t="shared" si="0"/>
        <v>2. SEGURIDAD HUMANA Y JUSTICIA SOCIAL / E. ATLETAS Y PARATLETAS COMO EMBAJADORES DE PAZ EN EL MUNDO</v>
      </c>
      <c r="C246" s="529" t="s">
        <v>304</v>
      </c>
      <c r="D246" s="472">
        <f t="shared" si="1"/>
        <v>2600000000</v>
      </c>
      <c r="E246" s="472">
        <f t="shared" si="2"/>
        <v>1145243037.21</v>
      </c>
      <c r="F246" s="489">
        <f t="shared" si="3"/>
        <v>0.4404780912346154</v>
      </c>
      <c r="G246" s="472">
        <f t="shared" si="4"/>
        <v>860207465.88</v>
      </c>
      <c r="H246" s="489">
        <f t="shared" si="5"/>
        <v>0.33084902533846156</v>
      </c>
      <c r="I246" s="472">
        <f t="shared" si="6"/>
        <v>860207465.88</v>
      </c>
      <c r="J246" s="491">
        <f t="shared" si="7"/>
        <v>0.33084902533846156</v>
      </c>
    </row>
    <row r="247" spans="1:10" s="193" customFormat="1" ht="69" customHeight="1" thickBot="1" x14ac:dyDescent="0.2">
      <c r="A247" s="516" t="s">
        <v>216</v>
      </c>
      <c r="B247" s="492" t="str">
        <f t="shared" si="0"/>
        <v>2. SEGURIDAD HUMANA Y JUSTICIA SOCIAL / E. ATLETAS Y PARATLETAS COMO EMBAJADORES DE PAZ EN EL MUNDO</v>
      </c>
      <c r="C247" s="530" t="s">
        <v>305</v>
      </c>
      <c r="D247" s="493">
        <f t="shared" si="1"/>
        <v>105434000000</v>
      </c>
      <c r="E247" s="493">
        <f t="shared" si="2"/>
        <v>91689854265</v>
      </c>
      <c r="F247" s="494">
        <f t="shared" si="3"/>
        <v>0.86964218624921752</v>
      </c>
      <c r="G247" s="493">
        <f t="shared" si="4"/>
        <v>53460192549</v>
      </c>
      <c r="H247" s="494">
        <f t="shared" si="5"/>
        <v>0.50704888886886579</v>
      </c>
      <c r="I247" s="493">
        <f t="shared" si="6"/>
        <v>53460192549</v>
      </c>
      <c r="J247" s="495">
        <f t="shared" si="7"/>
        <v>0.50704888886886579</v>
      </c>
    </row>
    <row r="248" spans="1:10" s="192" customFormat="1" ht="25.5" customHeight="1" thickTop="1" x14ac:dyDescent="0.15">
      <c r="A248" s="466" t="s">
        <v>228</v>
      </c>
      <c r="B248" s="467" t="s">
        <v>229</v>
      </c>
      <c r="C248" s="467" t="s">
        <v>300</v>
      </c>
      <c r="D248" s="467" t="s">
        <v>11</v>
      </c>
      <c r="E248" s="467" t="s">
        <v>195</v>
      </c>
      <c r="F248" s="467" t="s">
        <v>230</v>
      </c>
      <c r="G248" s="467" t="s">
        <v>196</v>
      </c>
      <c r="H248" s="467" t="s">
        <v>230</v>
      </c>
      <c r="I248" s="467" t="s">
        <v>231</v>
      </c>
      <c r="J248" s="468" t="s">
        <v>230</v>
      </c>
    </row>
    <row r="249" spans="1:10" s="193" customFormat="1" ht="55.25" customHeight="1" x14ac:dyDescent="0.15">
      <c r="A249" s="515" t="s">
        <v>297</v>
      </c>
      <c r="B249" s="471" t="str">
        <f t="shared" ref="B249:B254" si="8">B24</f>
        <v>2. SEGURIDAD HUMANA Y JUSTICIA SOCIAL / E. ATLETAS Y PARATLETAS COMO EMBAJADORES DE PAZ EN EL MUNDO</v>
      </c>
      <c r="C249" s="530" t="s">
        <v>306</v>
      </c>
      <c r="D249" s="472">
        <f t="shared" ref="D249:D254" si="9">C24</f>
        <v>2000000000</v>
      </c>
      <c r="E249" s="472">
        <f t="shared" ref="E249:E254" si="10">E24</f>
        <v>187200000</v>
      </c>
      <c r="F249" s="489">
        <f t="shared" ref="F249:F254" si="11">I24</f>
        <v>9.3600000000000003E-2</v>
      </c>
      <c r="G249" s="472">
        <f t="shared" ref="G249:G254" si="12">F24</f>
        <v>59896666</v>
      </c>
      <c r="H249" s="489">
        <f t="shared" ref="H249:H254" si="13">J24</f>
        <v>2.9948333000000001E-2</v>
      </c>
      <c r="I249" s="472">
        <f t="shared" ref="I249:I254" si="14">G24</f>
        <v>59896666</v>
      </c>
      <c r="J249" s="491">
        <f t="shared" ref="J249:J254" si="15">K24</f>
        <v>2.9948333000000001E-2</v>
      </c>
    </row>
    <row r="250" spans="1:10" s="193" customFormat="1" ht="55.25" customHeight="1" x14ac:dyDescent="0.15">
      <c r="A250" s="515" t="s">
        <v>298</v>
      </c>
      <c r="B250" s="471" t="str">
        <f t="shared" si="8"/>
        <v>2. SEGURIDAD HUMANA Y JUSTICIA SOCIAL / A. DEMOCRATIZAR EL ACCESO DE LA POBLACIÓN AL DEPORTE, LA RECREACIÓN Y LA ACTIVIDAD FÍSICA</v>
      </c>
      <c r="C250" s="529" t="s">
        <v>306</v>
      </c>
      <c r="D250" s="472">
        <f t="shared" si="9"/>
        <v>131662322834</v>
      </c>
      <c r="E250" s="472">
        <f t="shared" si="10"/>
        <v>117010526069</v>
      </c>
      <c r="F250" s="489">
        <f t="shared" si="11"/>
        <v>0.88871685954171564</v>
      </c>
      <c r="G250" s="472">
        <f t="shared" si="12"/>
        <v>62986217234.199997</v>
      </c>
      <c r="H250" s="489">
        <f t="shared" si="13"/>
        <v>0.47839211612279608</v>
      </c>
      <c r="I250" s="472">
        <f t="shared" si="14"/>
        <v>62986217234.199997</v>
      </c>
      <c r="J250" s="491">
        <f t="shared" si="15"/>
        <v>0.47839211612279608</v>
      </c>
    </row>
    <row r="251" spans="1:10" s="193" customFormat="1" ht="55.25" customHeight="1" x14ac:dyDescent="0.15">
      <c r="A251" s="515" t="s">
        <v>299</v>
      </c>
      <c r="B251" s="471" t="str">
        <f t="shared" si="8"/>
        <v>2. SEGURIDAD HUMANA Y JUSTICIA SOCIAL / F. EL DEPORTE, LA RECREACIÓN Y LA ACTIVIDAD FÍSICA COMO EJE DE LA ECONOMÍA POPULAR</v>
      </c>
      <c r="C251" s="530" t="s">
        <v>305</v>
      </c>
      <c r="D251" s="472">
        <f t="shared" si="9"/>
        <v>35132164670</v>
      </c>
      <c r="E251" s="472">
        <f t="shared" si="10"/>
        <v>33872025047</v>
      </c>
      <c r="F251" s="489">
        <f t="shared" si="11"/>
        <v>0.96413145518254795</v>
      </c>
      <c r="G251" s="472">
        <f t="shared" si="12"/>
        <v>16574884415.5</v>
      </c>
      <c r="H251" s="489">
        <f t="shared" si="13"/>
        <v>0.47178659701699505</v>
      </c>
      <c r="I251" s="472">
        <f t="shared" si="14"/>
        <v>16574884415.5</v>
      </c>
      <c r="J251" s="491">
        <f t="shared" si="15"/>
        <v>0.47178659701699505</v>
      </c>
    </row>
    <row r="252" spans="1:10" s="193" customFormat="1" ht="55.25" customHeight="1" x14ac:dyDescent="0.15">
      <c r="A252" s="515" t="s">
        <v>220</v>
      </c>
      <c r="B252" s="471" t="str">
        <f t="shared" si="8"/>
        <v>2. SEGURIDAD HUMANA Y JUSTICIA SOCIAL / D. SISTEMA DE INFORMACIÓN DEL DEPORTE, LA RECREACIÓN Y LA ACTIVIDAD FÍSICA</v>
      </c>
      <c r="C252" s="529" t="s">
        <v>307</v>
      </c>
      <c r="D252" s="472">
        <f t="shared" si="9"/>
        <v>7000000000</v>
      </c>
      <c r="E252" s="472">
        <f t="shared" si="10"/>
        <v>2598075030.0999999</v>
      </c>
      <c r="F252" s="489">
        <f t="shared" si="11"/>
        <v>0.37115357572857144</v>
      </c>
      <c r="G252" s="472">
        <f t="shared" si="12"/>
        <v>1019487278.5700001</v>
      </c>
      <c r="H252" s="489">
        <f t="shared" si="13"/>
        <v>0.1456410397957143</v>
      </c>
      <c r="I252" s="472">
        <f t="shared" si="14"/>
        <v>1019487278.5700001</v>
      </c>
      <c r="J252" s="491">
        <f t="shared" si="15"/>
        <v>0.1456410397957143</v>
      </c>
    </row>
    <row r="253" spans="1:10" s="193" customFormat="1" ht="55.5" customHeight="1" x14ac:dyDescent="0.15">
      <c r="A253" s="515" t="s">
        <v>221</v>
      </c>
      <c r="B253" s="471" t="str">
        <f t="shared" si="8"/>
        <v>5. CONVERGENCIA REGIONAL / B. ENTIDADES PÚBLICAS TERRITORIALES Y NACIONALES FORTALECIDAS</v>
      </c>
      <c r="C253" s="529" t="s">
        <v>308</v>
      </c>
      <c r="D253" s="472">
        <f t="shared" si="9"/>
        <v>9764000000</v>
      </c>
      <c r="E253" s="472">
        <f t="shared" si="10"/>
        <v>8902008041.2999992</v>
      </c>
      <c r="F253" s="489">
        <f t="shared" si="11"/>
        <v>0.91171733319336334</v>
      </c>
      <c r="G253" s="472">
        <f t="shared" si="12"/>
        <v>2461461885.9699998</v>
      </c>
      <c r="H253" s="489">
        <f t="shared" si="13"/>
        <v>0.25209564583879557</v>
      </c>
      <c r="I253" s="472">
        <f t="shared" si="14"/>
        <v>2461461885.9699998</v>
      </c>
      <c r="J253" s="491">
        <f t="shared" si="15"/>
        <v>0.25209564583879557</v>
      </c>
    </row>
    <row r="254" spans="1:10" s="193" customFormat="1" ht="50.25" customHeight="1" thickBot="1" x14ac:dyDescent="0.2">
      <c r="A254" s="516" t="s">
        <v>222</v>
      </c>
      <c r="B254" s="492" t="str">
        <f t="shared" si="8"/>
        <v>5. CONVERGENCIA REGIONAL / B. ENTIDADES PÚBLICAS TERRITORIALES Y NACIONALES FORTALECIDAS</v>
      </c>
      <c r="C254" s="530" t="s">
        <v>309</v>
      </c>
      <c r="D254" s="493">
        <f t="shared" si="9"/>
        <v>5825000000</v>
      </c>
      <c r="E254" s="493">
        <f t="shared" si="10"/>
        <v>5478677034.1499996</v>
      </c>
      <c r="F254" s="494">
        <f t="shared" si="11"/>
        <v>0.94054541358798271</v>
      </c>
      <c r="G254" s="493">
        <f t="shared" si="12"/>
        <v>2374589567.6700001</v>
      </c>
      <c r="H254" s="494">
        <f t="shared" si="13"/>
        <v>0.40765486140257512</v>
      </c>
      <c r="I254" s="493">
        <f t="shared" si="14"/>
        <v>2374589567.6700001</v>
      </c>
      <c r="J254" s="495">
        <f t="shared" si="15"/>
        <v>0.40765486140257512</v>
      </c>
    </row>
    <row r="255" spans="1:10" s="201" customFormat="1" ht="48.5" customHeight="1" thickBot="1" x14ac:dyDescent="0.2">
      <c r="A255" s="559" t="s">
        <v>224</v>
      </c>
      <c r="B255" s="560"/>
      <c r="C255" s="527"/>
      <c r="D255" s="521">
        <f>SUM(D242:D254)</f>
        <v>441892487504</v>
      </c>
      <c r="E255" s="521">
        <f>SUM(E242:E254)</f>
        <v>386277708500.76001</v>
      </c>
      <c r="F255" s="522">
        <f>E255/D255</f>
        <v>0.87414409482863964</v>
      </c>
      <c r="G255" s="521">
        <f>SUM(G242:G254)</f>
        <v>245717588879.00006</v>
      </c>
      <c r="H255" s="522">
        <f>G255/D255</f>
        <v>0.55605740271105164</v>
      </c>
      <c r="I255" s="521">
        <f>SUM(I242:I254)</f>
        <v>245717588879.00006</v>
      </c>
      <c r="J255" s="523">
        <f>I255/D255</f>
        <v>0.55605740271105164</v>
      </c>
    </row>
    <row r="256" spans="1:10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sheetProtection algorithmName="SHA-512" hashValue="VAbHA5sP9y09JoNMwynv1rnhvi7YWPHU8uSRIlLx1HJKCEW4tgVcnsBKIBmmEO/JPt/hHhJdcKkC4NuuLI/Jnw==" saltValue="rpLQLFWND696bxg0jITkzg==" spinCount="100000" sheet="1"/>
  <mergeCells count="1">
    <mergeCell ref="A255:B25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697C9-2CC4-4E26-967F-4838110B7D31}">
  <dimension ref="A1:S95"/>
  <sheetViews>
    <sheetView topLeftCell="J36" zoomScaleNormal="100" workbookViewId="0">
      <selection activeCell="N15" sqref="N15"/>
    </sheetView>
  </sheetViews>
  <sheetFormatPr baseColWidth="10" defaultColWidth="9.1640625" defaultRowHeight="13" x14ac:dyDescent="0.15"/>
  <cols>
    <col min="1" max="1" width="9.83203125" style="22" customWidth="1"/>
    <col min="2" max="2" width="9.5" style="22" customWidth="1"/>
    <col min="3" max="3" width="9.83203125" style="22" customWidth="1"/>
    <col min="4" max="4" width="8.1640625" style="22" customWidth="1"/>
    <col min="5" max="5" width="7" style="22" customWidth="1"/>
    <col min="6" max="6" width="9.5" style="22" customWidth="1"/>
    <col min="7" max="7" width="5.6640625" style="22" customWidth="1"/>
    <col min="8" max="8" width="5.33203125" style="23" customWidth="1"/>
    <col min="9" max="9" width="7" style="7" customWidth="1"/>
    <col min="10" max="10" width="7.1640625" style="22" customWidth="1"/>
    <col min="11" max="11" width="26.6640625" style="75" customWidth="1"/>
    <col min="12" max="12" width="15.5" style="40" customWidth="1"/>
    <col min="13" max="13" width="13" style="218" customWidth="1"/>
    <col min="14" max="16" width="15.5" style="40" customWidth="1"/>
    <col min="17" max="17" width="14.6640625" style="40" customWidth="1"/>
    <col min="18" max="18" width="10.5" style="49" customWidth="1"/>
    <col min="19" max="19" width="16.5" style="50" customWidth="1"/>
    <col min="20" max="16384" width="9.1640625" style="50"/>
  </cols>
  <sheetData>
    <row r="1" spans="1:19" ht="14" thickBot="1" x14ac:dyDescent="0.2"/>
    <row r="2" spans="1:19" s="5" customFormat="1" ht="14" thickTop="1" x14ac:dyDescent="0.1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1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1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x14ac:dyDescent="0.1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4" x14ac:dyDescent="0.15">
      <c r="A6" s="561" t="s">
        <v>232</v>
      </c>
      <c r="B6" s="562"/>
      <c r="C6" s="562"/>
      <c r="D6" s="562"/>
      <c r="E6" s="562"/>
      <c r="F6" s="562"/>
      <c r="G6" s="562"/>
      <c r="H6" s="562"/>
      <c r="I6" s="562"/>
      <c r="J6" s="562"/>
      <c r="K6" s="563"/>
      <c r="L6" s="562"/>
      <c r="M6" s="562"/>
      <c r="N6" s="562"/>
      <c r="O6" s="562"/>
      <c r="P6" s="562"/>
      <c r="Q6" s="562"/>
      <c r="R6" s="564"/>
    </row>
    <row r="7" spans="1:19" s="5" customFormat="1" x14ac:dyDescent="0.1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233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234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4" thickBot="1" x14ac:dyDescent="0.2">
      <c r="A12" s="565"/>
      <c r="B12" s="566"/>
      <c r="C12" s="566"/>
      <c r="D12" s="566"/>
      <c r="E12" s="566"/>
      <c r="F12" s="566"/>
      <c r="G12" s="566"/>
      <c r="H12" s="566"/>
      <c r="I12" s="566"/>
      <c r="J12" s="566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">
      <c r="A13" s="567" t="s">
        <v>5</v>
      </c>
      <c r="B13" s="568"/>
      <c r="C13" s="568"/>
      <c r="D13" s="568"/>
      <c r="E13" s="568"/>
      <c r="F13" s="568"/>
      <c r="G13" s="568"/>
      <c r="H13" s="568"/>
      <c r="I13" s="568"/>
      <c r="J13" s="569"/>
      <c r="K13" s="570" t="s">
        <v>6</v>
      </c>
      <c r="L13" s="572" t="s">
        <v>235</v>
      </c>
      <c r="M13" s="572" t="s">
        <v>236</v>
      </c>
      <c r="N13" s="572" t="s">
        <v>237</v>
      </c>
      <c r="O13" s="572" t="s">
        <v>15</v>
      </c>
      <c r="P13" s="572" t="s">
        <v>16</v>
      </c>
      <c r="Q13" s="572" t="s">
        <v>17</v>
      </c>
      <c r="R13" s="574" t="s">
        <v>238</v>
      </c>
    </row>
    <row r="14" spans="1:19" s="64" customFormat="1" ht="35" thickTop="1" thickBot="1" x14ac:dyDescent="0.2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239</v>
      </c>
      <c r="H14" s="101" t="s">
        <v>26</v>
      </c>
      <c r="I14" s="102" t="s">
        <v>27</v>
      </c>
      <c r="J14" s="103" t="s">
        <v>28</v>
      </c>
      <c r="K14" s="571"/>
      <c r="L14" s="573"/>
      <c r="M14" s="573"/>
      <c r="N14" s="573"/>
      <c r="O14" s="573"/>
      <c r="P14" s="573"/>
      <c r="Q14" s="573"/>
      <c r="R14" s="575"/>
      <c r="S14" s="65"/>
    </row>
    <row r="15" spans="1:19" s="52" customFormat="1" ht="15" thickTop="1" thickBot="1" x14ac:dyDescent="0.2">
      <c r="A15" s="168" t="s">
        <v>240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241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5" thickTop="1" thickBot="1" x14ac:dyDescent="0.2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4" thickTop="1" x14ac:dyDescent="0.1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x14ac:dyDescent="0.1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1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2" x14ac:dyDescent="0.1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22" x14ac:dyDescent="0.1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1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4" x14ac:dyDescent="0.1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242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22" x14ac:dyDescent="0.1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22" x14ac:dyDescent="0.1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1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15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x14ac:dyDescent="0.15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22" x14ac:dyDescent="0.15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1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22" x14ac:dyDescent="0.1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4" thickBot="1" x14ac:dyDescent="0.2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5" thickTop="1" thickBot="1" x14ac:dyDescent="0.2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4" thickTop="1" x14ac:dyDescent="0.1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1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3" x14ac:dyDescent="0.15">
      <c r="A36" s="56" t="s">
        <v>111</v>
      </c>
      <c r="B36" s="57" t="s">
        <v>113</v>
      </c>
      <c r="C36" s="57" t="s">
        <v>115</v>
      </c>
      <c r="D36" s="57" t="s">
        <v>181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243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22" x14ac:dyDescent="0.15">
      <c r="A37" s="104" t="s">
        <v>111</v>
      </c>
      <c r="B37" s="105" t="s">
        <v>113</v>
      </c>
      <c r="C37" s="105" t="s">
        <v>115</v>
      </c>
      <c r="D37" s="105" t="s">
        <v>181</v>
      </c>
      <c r="E37" s="106" t="s">
        <v>244</v>
      </c>
      <c r="F37" s="106" t="s">
        <v>130</v>
      </c>
      <c r="G37" s="106"/>
      <c r="H37" s="107"/>
      <c r="I37" s="108"/>
      <c r="J37" s="109"/>
      <c r="K37" s="141" t="s">
        <v>131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15">
      <c r="A38" s="56" t="s">
        <v>111</v>
      </c>
      <c r="B38" s="57" t="s">
        <v>113</v>
      </c>
      <c r="C38" s="57" t="s">
        <v>115</v>
      </c>
      <c r="D38" s="57" t="s">
        <v>245</v>
      </c>
      <c r="E38" s="42"/>
      <c r="F38" s="42"/>
      <c r="G38" s="42"/>
      <c r="H38" s="43"/>
      <c r="I38" s="44"/>
      <c r="J38" s="45"/>
      <c r="K38" s="81" t="s">
        <v>246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22" x14ac:dyDescent="0.15">
      <c r="A39" s="104" t="s">
        <v>111</v>
      </c>
      <c r="B39" s="105" t="s">
        <v>113</v>
      </c>
      <c r="C39" s="105" t="s">
        <v>115</v>
      </c>
      <c r="D39" s="105" t="s">
        <v>245</v>
      </c>
      <c r="E39" s="106" t="s">
        <v>244</v>
      </c>
      <c r="F39" s="106" t="s">
        <v>247</v>
      </c>
      <c r="G39" s="106"/>
      <c r="H39" s="107">
        <v>11</v>
      </c>
      <c r="I39" s="108" t="s">
        <v>40</v>
      </c>
      <c r="J39" s="109" t="s">
        <v>41</v>
      </c>
      <c r="K39" s="141" t="s">
        <v>248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15">
      <c r="A40" s="104" t="s">
        <v>111</v>
      </c>
      <c r="B40" s="105" t="s">
        <v>113</v>
      </c>
      <c r="C40" s="105" t="s">
        <v>115</v>
      </c>
      <c r="D40" s="105" t="s">
        <v>245</v>
      </c>
      <c r="E40" s="106" t="s">
        <v>244</v>
      </c>
      <c r="F40" s="106" t="s">
        <v>128</v>
      </c>
      <c r="G40" s="106"/>
      <c r="H40" s="107">
        <v>11</v>
      </c>
      <c r="I40" s="108" t="s">
        <v>40</v>
      </c>
      <c r="J40" s="109" t="s">
        <v>41</v>
      </c>
      <c r="K40" s="141" t="s">
        <v>129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15">
      <c r="A41" s="213" t="s">
        <v>111</v>
      </c>
      <c r="B41" s="214" t="s">
        <v>113</v>
      </c>
      <c r="C41" s="214" t="s">
        <v>115</v>
      </c>
      <c r="D41" s="214" t="s">
        <v>245</v>
      </c>
      <c r="E41" s="205" t="s">
        <v>244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249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22" x14ac:dyDescent="0.15">
      <c r="A42" s="56" t="s">
        <v>111</v>
      </c>
      <c r="B42" s="57" t="s">
        <v>113</v>
      </c>
      <c r="C42" s="57" t="s">
        <v>115</v>
      </c>
      <c r="D42" s="57" t="s">
        <v>250</v>
      </c>
      <c r="E42" s="42"/>
      <c r="F42" s="42"/>
      <c r="G42" s="42"/>
      <c r="H42" s="43"/>
      <c r="I42" s="44"/>
      <c r="J42" s="45"/>
      <c r="K42" s="81" t="s">
        <v>251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22" x14ac:dyDescent="0.15">
      <c r="A43" s="104" t="s">
        <v>111</v>
      </c>
      <c r="B43" s="105" t="s">
        <v>113</v>
      </c>
      <c r="C43" s="105" t="s">
        <v>115</v>
      </c>
      <c r="D43" s="105" t="s">
        <v>250</v>
      </c>
      <c r="E43" s="106" t="s">
        <v>244</v>
      </c>
      <c r="F43" s="106" t="s">
        <v>247</v>
      </c>
      <c r="G43" s="106"/>
      <c r="H43" s="107">
        <v>11</v>
      </c>
      <c r="I43" s="108" t="s">
        <v>40</v>
      </c>
      <c r="J43" s="109" t="s">
        <v>41</v>
      </c>
      <c r="K43" s="141" t="s">
        <v>248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22" x14ac:dyDescent="0.15">
      <c r="A44" s="104" t="s">
        <v>111</v>
      </c>
      <c r="B44" s="105" t="s">
        <v>113</v>
      </c>
      <c r="C44" s="105" t="s">
        <v>115</v>
      </c>
      <c r="D44" s="105" t="s">
        <v>250</v>
      </c>
      <c r="E44" s="106" t="s">
        <v>244</v>
      </c>
      <c r="F44" s="106" t="s">
        <v>128</v>
      </c>
      <c r="G44" s="106"/>
      <c r="H44" s="107">
        <v>11</v>
      </c>
      <c r="I44" s="108" t="s">
        <v>40</v>
      </c>
      <c r="J44" s="109" t="s">
        <v>41</v>
      </c>
      <c r="K44" s="141" t="s">
        <v>129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22" x14ac:dyDescent="0.15">
      <c r="A45" s="104" t="s">
        <v>111</v>
      </c>
      <c r="B45" s="105" t="s">
        <v>113</v>
      </c>
      <c r="C45" s="105" t="s">
        <v>115</v>
      </c>
      <c r="D45" s="105" t="s">
        <v>250</v>
      </c>
      <c r="E45" s="106" t="s">
        <v>244</v>
      </c>
      <c r="F45" s="106" t="s">
        <v>130</v>
      </c>
      <c r="G45" s="106"/>
      <c r="H45" s="107">
        <v>11</v>
      </c>
      <c r="I45" s="108" t="s">
        <v>40</v>
      </c>
      <c r="J45" s="109" t="s">
        <v>41</v>
      </c>
      <c r="K45" s="141" t="s">
        <v>131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22" x14ac:dyDescent="0.15">
      <c r="A46" s="56" t="s">
        <v>111</v>
      </c>
      <c r="B46" s="57" t="s">
        <v>113</v>
      </c>
      <c r="C46" s="57" t="s">
        <v>115</v>
      </c>
      <c r="D46" s="57" t="s">
        <v>252</v>
      </c>
      <c r="E46" s="42"/>
      <c r="F46" s="42"/>
      <c r="G46" s="42"/>
      <c r="H46" s="43"/>
      <c r="I46" s="44"/>
      <c r="J46" s="45"/>
      <c r="K46" s="81" t="s">
        <v>253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15">
      <c r="A47" s="104" t="s">
        <v>111</v>
      </c>
      <c r="B47" s="105" t="s">
        <v>113</v>
      </c>
      <c r="C47" s="105" t="s">
        <v>115</v>
      </c>
      <c r="D47" s="105" t="s">
        <v>252</v>
      </c>
      <c r="E47" s="106" t="s">
        <v>244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22" x14ac:dyDescent="0.15">
      <c r="A48" s="104" t="s">
        <v>111</v>
      </c>
      <c r="B48" s="105" t="s">
        <v>113</v>
      </c>
      <c r="C48" s="105" t="s">
        <v>115</v>
      </c>
      <c r="D48" s="105" t="s">
        <v>252</v>
      </c>
      <c r="E48" s="106" t="s">
        <v>244</v>
      </c>
      <c r="F48" s="106" t="s">
        <v>247</v>
      </c>
      <c r="G48" s="106"/>
      <c r="H48" s="107">
        <v>11</v>
      </c>
      <c r="I48" s="108" t="s">
        <v>40</v>
      </c>
      <c r="J48" s="109" t="s">
        <v>41</v>
      </c>
      <c r="K48" s="141" t="s">
        <v>254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22" x14ac:dyDescent="0.15">
      <c r="A49" s="104" t="s">
        <v>111</v>
      </c>
      <c r="B49" s="105" t="s">
        <v>113</v>
      </c>
      <c r="C49" s="105" t="s">
        <v>115</v>
      </c>
      <c r="D49" s="105" t="s">
        <v>252</v>
      </c>
      <c r="E49" s="106" t="s">
        <v>244</v>
      </c>
      <c r="F49" s="106" t="s">
        <v>130</v>
      </c>
      <c r="G49" s="106"/>
      <c r="H49" s="107">
        <v>11</v>
      </c>
      <c r="I49" s="108" t="s">
        <v>40</v>
      </c>
      <c r="J49" s="109" t="s">
        <v>41</v>
      </c>
      <c r="K49" s="141" t="s">
        <v>255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33" x14ac:dyDescent="0.15">
      <c r="A50" s="56" t="s">
        <v>111</v>
      </c>
      <c r="B50" s="57" t="s">
        <v>113</v>
      </c>
      <c r="C50" s="57" t="s">
        <v>115</v>
      </c>
      <c r="D50" s="57" t="s">
        <v>256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257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15">
      <c r="A51" s="143" t="s">
        <v>111</v>
      </c>
      <c r="B51" s="144" t="s">
        <v>113</v>
      </c>
      <c r="C51" s="144" t="s">
        <v>115</v>
      </c>
      <c r="D51" s="144" t="s">
        <v>256</v>
      </c>
      <c r="E51" s="145" t="s">
        <v>244</v>
      </c>
      <c r="F51" s="145" t="s">
        <v>124</v>
      </c>
      <c r="G51" s="145"/>
      <c r="H51" s="146"/>
      <c r="I51" s="147"/>
      <c r="J51" s="148"/>
      <c r="K51" s="149" t="s">
        <v>258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x14ac:dyDescent="0.15">
      <c r="A52" s="150" t="s">
        <v>111</v>
      </c>
      <c r="B52" s="151" t="s">
        <v>132</v>
      </c>
      <c r="C52" s="151"/>
      <c r="D52" s="151"/>
      <c r="E52" s="151"/>
      <c r="F52" s="151"/>
      <c r="G52" s="151"/>
      <c r="H52" s="151"/>
      <c r="I52" s="152"/>
      <c r="J52" s="153"/>
      <c r="K52" s="82" t="s">
        <v>133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15">
      <c r="A53" s="56" t="s">
        <v>111</v>
      </c>
      <c r="B53" s="57" t="s">
        <v>132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15">
      <c r="A54" s="56" t="s">
        <v>111</v>
      </c>
      <c r="B54" s="57" t="s">
        <v>132</v>
      </c>
      <c r="C54" s="57" t="s">
        <v>115</v>
      </c>
      <c r="D54" s="57" t="s">
        <v>259</v>
      </c>
      <c r="E54" s="42"/>
      <c r="F54" s="42"/>
      <c r="G54" s="42"/>
      <c r="H54" s="43"/>
      <c r="I54" s="44"/>
      <c r="J54" s="45"/>
      <c r="K54" s="155" t="s">
        <v>260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2" x14ac:dyDescent="0.15">
      <c r="A55" s="104" t="s">
        <v>111</v>
      </c>
      <c r="B55" s="105" t="s">
        <v>132</v>
      </c>
      <c r="C55" s="105" t="s">
        <v>115</v>
      </c>
      <c r="D55" s="105" t="s">
        <v>259</v>
      </c>
      <c r="E55" s="106" t="s">
        <v>244</v>
      </c>
      <c r="F55" s="106" t="s">
        <v>168</v>
      </c>
      <c r="G55" s="106"/>
      <c r="H55" s="107">
        <v>10</v>
      </c>
      <c r="I55" s="108" t="s">
        <v>40</v>
      </c>
      <c r="J55" s="109" t="s">
        <v>41</v>
      </c>
      <c r="K55" s="156" t="s">
        <v>261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2" x14ac:dyDescent="0.15">
      <c r="A56" s="104" t="s">
        <v>111</v>
      </c>
      <c r="B56" s="105" t="s">
        <v>132</v>
      </c>
      <c r="C56" s="105" t="s">
        <v>115</v>
      </c>
      <c r="D56" s="105" t="s">
        <v>259</v>
      </c>
      <c r="E56" s="106" t="s">
        <v>244</v>
      </c>
      <c r="F56" s="106" t="s">
        <v>168</v>
      </c>
      <c r="G56" s="106"/>
      <c r="H56" s="107">
        <v>11</v>
      </c>
      <c r="I56" s="108" t="s">
        <v>40</v>
      </c>
      <c r="J56" s="109" t="s">
        <v>41</v>
      </c>
      <c r="K56" s="156" t="s">
        <v>261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2" x14ac:dyDescent="0.15">
      <c r="A57" s="56" t="s">
        <v>111</v>
      </c>
      <c r="B57" s="57" t="s">
        <v>132</v>
      </c>
      <c r="C57" s="57" t="s">
        <v>115</v>
      </c>
      <c r="D57" s="57" t="s">
        <v>262</v>
      </c>
      <c r="E57" s="42"/>
      <c r="F57" s="42"/>
      <c r="G57" s="42"/>
      <c r="H57" s="43"/>
      <c r="I57" s="44"/>
      <c r="J57" s="45"/>
      <c r="K57" s="155" t="s">
        <v>263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2" x14ac:dyDescent="0.15">
      <c r="A58" s="104" t="s">
        <v>111</v>
      </c>
      <c r="B58" s="105" t="s">
        <v>132</v>
      </c>
      <c r="C58" s="105" t="s">
        <v>115</v>
      </c>
      <c r="D58" s="105" t="s">
        <v>262</v>
      </c>
      <c r="E58" s="106" t="s">
        <v>244</v>
      </c>
      <c r="F58" s="106" t="s">
        <v>168</v>
      </c>
      <c r="G58" s="106"/>
      <c r="H58" s="107">
        <v>11</v>
      </c>
      <c r="I58" s="108" t="s">
        <v>40</v>
      </c>
      <c r="J58" s="109" t="s">
        <v>41</v>
      </c>
      <c r="K58" s="156" t="s">
        <v>261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15">
      <c r="A59" s="56" t="s">
        <v>111</v>
      </c>
      <c r="B59" s="57" t="s">
        <v>132</v>
      </c>
      <c r="C59" s="57" t="s">
        <v>115</v>
      </c>
      <c r="D59" s="57" t="s">
        <v>264</v>
      </c>
      <c r="E59" s="42"/>
      <c r="F59" s="42"/>
      <c r="G59" s="42"/>
      <c r="H59" s="43"/>
      <c r="I59" s="44"/>
      <c r="J59" s="45"/>
      <c r="K59" s="155" t="s">
        <v>265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15">
      <c r="A60" s="104" t="s">
        <v>111</v>
      </c>
      <c r="B60" s="105" t="s">
        <v>132</v>
      </c>
      <c r="C60" s="105" t="s">
        <v>115</v>
      </c>
      <c r="D60" s="105" t="s">
        <v>264</v>
      </c>
      <c r="E60" s="106" t="s">
        <v>244</v>
      </c>
      <c r="F60" s="106" t="s">
        <v>154</v>
      </c>
      <c r="G60" s="106"/>
      <c r="H60" s="107">
        <v>11</v>
      </c>
      <c r="I60" s="108" t="s">
        <v>40</v>
      </c>
      <c r="J60" s="109" t="s">
        <v>41</v>
      </c>
      <c r="K60" s="156" t="s">
        <v>155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15">
      <c r="A61" s="104" t="s">
        <v>111</v>
      </c>
      <c r="B61" s="105" t="s">
        <v>132</v>
      </c>
      <c r="C61" s="105" t="s">
        <v>115</v>
      </c>
      <c r="D61" s="105" t="s">
        <v>264</v>
      </c>
      <c r="E61" s="106" t="s">
        <v>244</v>
      </c>
      <c r="F61" s="106" t="s">
        <v>156</v>
      </c>
      <c r="G61" s="106"/>
      <c r="H61" s="107">
        <v>11</v>
      </c>
      <c r="I61" s="108" t="s">
        <v>40</v>
      </c>
      <c r="J61" s="109" t="s">
        <v>41</v>
      </c>
      <c r="K61" s="156" t="s">
        <v>266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x14ac:dyDescent="0.15">
      <c r="A62" s="104" t="s">
        <v>111</v>
      </c>
      <c r="B62" s="105" t="s">
        <v>132</v>
      </c>
      <c r="C62" s="105" t="s">
        <v>115</v>
      </c>
      <c r="D62" s="105" t="s">
        <v>264</v>
      </c>
      <c r="E62" s="106" t="s">
        <v>244</v>
      </c>
      <c r="F62" s="106" t="s">
        <v>158</v>
      </c>
      <c r="G62" s="106"/>
      <c r="H62" s="107">
        <v>11</v>
      </c>
      <c r="I62" s="108" t="s">
        <v>40</v>
      </c>
      <c r="J62" s="109" t="s">
        <v>41</v>
      </c>
      <c r="K62" s="156" t="s">
        <v>267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22" x14ac:dyDescent="0.15">
      <c r="A63" s="104" t="s">
        <v>111</v>
      </c>
      <c r="B63" s="105" t="s">
        <v>132</v>
      </c>
      <c r="C63" s="105" t="s">
        <v>115</v>
      </c>
      <c r="D63" s="105" t="s">
        <v>264</v>
      </c>
      <c r="E63" s="106" t="s">
        <v>244</v>
      </c>
      <c r="F63" s="108">
        <v>4302075</v>
      </c>
      <c r="G63" s="106"/>
      <c r="H63" s="107">
        <v>11</v>
      </c>
      <c r="I63" s="108"/>
      <c r="J63" s="109"/>
      <c r="K63" s="156" t="s">
        <v>142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4" x14ac:dyDescent="0.15">
      <c r="A64" s="56" t="s">
        <v>111</v>
      </c>
      <c r="B64" s="57" t="s">
        <v>132</v>
      </c>
      <c r="C64" s="57" t="s">
        <v>115</v>
      </c>
      <c r="D64" s="57" t="s">
        <v>268</v>
      </c>
      <c r="E64" s="42"/>
      <c r="F64" s="42"/>
      <c r="G64" s="42"/>
      <c r="H64" s="43"/>
      <c r="I64" s="44"/>
      <c r="J64" s="45" t="s">
        <v>41</v>
      </c>
      <c r="K64" s="155" t="s">
        <v>269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15">
      <c r="A65" s="104" t="s">
        <v>111</v>
      </c>
      <c r="B65" s="105" t="s">
        <v>132</v>
      </c>
      <c r="C65" s="105" t="s">
        <v>115</v>
      </c>
      <c r="D65" s="105" t="s">
        <v>268</v>
      </c>
      <c r="E65" s="106" t="s">
        <v>244</v>
      </c>
      <c r="F65" s="106" t="s">
        <v>154</v>
      </c>
      <c r="G65" s="106"/>
      <c r="H65" s="107">
        <v>10</v>
      </c>
      <c r="I65" s="108" t="s">
        <v>40</v>
      </c>
      <c r="J65" s="109" t="s">
        <v>41</v>
      </c>
      <c r="K65" s="156" t="s">
        <v>270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15">
      <c r="A66" s="104" t="s">
        <v>111</v>
      </c>
      <c r="B66" s="105" t="s">
        <v>132</v>
      </c>
      <c r="C66" s="105" t="s">
        <v>115</v>
      </c>
      <c r="D66" s="105" t="s">
        <v>268</v>
      </c>
      <c r="E66" s="106" t="s">
        <v>244</v>
      </c>
      <c r="F66" s="106" t="s">
        <v>154</v>
      </c>
      <c r="G66" s="106"/>
      <c r="H66" s="107">
        <v>11</v>
      </c>
      <c r="I66" s="108" t="s">
        <v>40</v>
      </c>
      <c r="J66" s="109" t="s">
        <v>41</v>
      </c>
      <c r="K66" s="156" t="s">
        <v>155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15">
      <c r="A67" s="104" t="s">
        <v>111</v>
      </c>
      <c r="B67" s="105" t="s">
        <v>132</v>
      </c>
      <c r="C67" s="105" t="s">
        <v>115</v>
      </c>
      <c r="D67" s="105" t="s">
        <v>268</v>
      </c>
      <c r="E67" s="106" t="s">
        <v>244</v>
      </c>
      <c r="F67" s="106" t="s">
        <v>156</v>
      </c>
      <c r="G67" s="106"/>
      <c r="H67" s="107">
        <v>10</v>
      </c>
      <c r="I67" s="108" t="s">
        <v>40</v>
      </c>
      <c r="J67" s="109" t="s">
        <v>41</v>
      </c>
      <c r="K67" s="156" t="s">
        <v>271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x14ac:dyDescent="0.15">
      <c r="A68" s="104" t="s">
        <v>111</v>
      </c>
      <c r="B68" s="105" t="s">
        <v>132</v>
      </c>
      <c r="C68" s="105" t="s">
        <v>115</v>
      </c>
      <c r="D68" s="105" t="s">
        <v>268</v>
      </c>
      <c r="E68" s="106" t="s">
        <v>244</v>
      </c>
      <c r="F68" s="106" t="s">
        <v>158</v>
      </c>
      <c r="G68" s="106"/>
      <c r="H68" s="107">
        <v>10</v>
      </c>
      <c r="I68" s="108" t="s">
        <v>40</v>
      </c>
      <c r="J68" s="109" t="s">
        <v>41</v>
      </c>
      <c r="K68" s="156" t="s">
        <v>267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22" x14ac:dyDescent="0.15">
      <c r="A69" s="104" t="s">
        <v>111</v>
      </c>
      <c r="B69" s="105" t="s">
        <v>132</v>
      </c>
      <c r="C69" s="105" t="s">
        <v>115</v>
      </c>
      <c r="D69" s="105" t="s">
        <v>268</v>
      </c>
      <c r="E69" s="106" t="s">
        <v>244</v>
      </c>
      <c r="F69" s="106" t="s">
        <v>141</v>
      </c>
      <c r="G69" s="106"/>
      <c r="H69" s="107">
        <v>10</v>
      </c>
      <c r="I69" s="108" t="s">
        <v>40</v>
      </c>
      <c r="J69" s="109" t="s">
        <v>41</v>
      </c>
      <c r="K69" s="156" t="s">
        <v>142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2" x14ac:dyDescent="0.15">
      <c r="A70" s="56" t="s">
        <v>111</v>
      </c>
      <c r="B70" s="57" t="s">
        <v>132</v>
      </c>
      <c r="C70" s="57" t="s">
        <v>115</v>
      </c>
      <c r="D70" s="57" t="s">
        <v>272</v>
      </c>
      <c r="E70" s="42"/>
      <c r="F70" s="42"/>
      <c r="G70" s="42"/>
      <c r="H70" s="43"/>
      <c r="I70" s="44"/>
      <c r="J70" s="45"/>
      <c r="K70" s="155" t="s">
        <v>273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15">
      <c r="A71" s="104" t="s">
        <v>111</v>
      </c>
      <c r="B71" s="105" t="s">
        <v>132</v>
      </c>
      <c r="C71" s="105" t="s">
        <v>115</v>
      </c>
      <c r="D71" s="105" t="s">
        <v>272</v>
      </c>
      <c r="E71" s="106" t="s">
        <v>244</v>
      </c>
      <c r="F71" s="106" t="s">
        <v>137</v>
      </c>
      <c r="G71" s="106"/>
      <c r="H71" s="107">
        <v>11</v>
      </c>
      <c r="I71" s="108" t="s">
        <v>40</v>
      </c>
      <c r="J71" s="109" t="s">
        <v>41</v>
      </c>
      <c r="K71" s="156" t="s">
        <v>274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2" x14ac:dyDescent="0.15">
      <c r="A72" s="56" t="s">
        <v>111</v>
      </c>
      <c r="B72" s="57" t="s">
        <v>132</v>
      </c>
      <c r="C72" s="57" t="s">
        <v>115</v>
      </c>
      <c r="D72" s="57" t="s">
        <v>275</v>
      </c>
      <c r="E72" s="42"/>
      <c r="F72" s="42"/>
      <c r="G72" s="42"/>
      <c r="H72" s="43"/>
      <c r="I72" s="44"/>
      <c r="J72" s="45"/>
      <c r="K72" s="155" t="s">
        <v>276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x14ac:dyDescent="0.15">
      <c r="A73" s="104" t="s">
        <v>111</v>
      </c>
      <c r="B73" s="105" t="s">
        <v>132</v>
      </c>
      <c r="C73" s="105" t="s">
        <v>115</v>
      </c>
      <c r="D73" s="105" t="s">
        <v>275</v>
      </c>
      <c r="E73" s="106" t="s">
        <v>244</v>
      </c>
      <c r="F73" s="106" t="s">
        <v>277</v>
      </c>
      <c r="G73" s="106"/>
      <c r="H73" s="107">
        <v>11</v>
      </c>
      <c r="I73" s="108" t="s">
        <v>40</v>
      </c>
      <c r="J73" s="109" t="s">
        <v>41</v>
      </c>
      <c r="K73" s="156" t="s">
        <v>278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4" x14ac:dyDescent="0.15">
      <c r="A74" s="56" t="s">
        <v>111</v>
      </c>
      <c r="B74" s="57" t="s">
        <v>132</v>
      </c>
      <c r="C74" s="57" t="s">
        <v>115</v>
      </c>
      <c r="D74" s="57" t="s">
        <v>279</v>
      </c>
      <c r="E74" s="42"/>
      <c r="F74" s="42"/>
      <c r="G74" s="42"/>
      <c r="H74" s="43"/>
      <c r="I74" s="44"/>
      <c r="J74" s="45"/>
      <c r="K74" s="155" t="s">
        <v>280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22" x14ac:dyDescent="0.15">
      <c r="A75" s="104" t="s">
        <v>111</v>
      </c>
      <c r="B75" s="105" t="s">
        <v>132</v>
      </c>
      <c r="C75" s="105" t="s">
        <v>115</v>
      </c>
      <c r="D75" s="105" t="s">
        <v>279</v>
      </c>
      <c r="E75" s="106" t="s">
        <v>244</v>
      </c>
      <c r="F75" s="106" t="s">
        <v>173</v>
      </c>
      <c r="G75" s="106"/>
      <c r="H75" s="107">
        <v>11</v>
      </c>
      <c r="I75" s="108" t="s">
        <v>40</v>
      </c>
      <c r="J75" s="109" t="s">
        <v>41</v>
      </c>
      <c r="K75" s="156" t="s">
        <v>281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2" x14ac:dyDescent="0.15">
      <c r="A76" s="56" t="s">
        <v>111</v>
      </c>
      <c r="B76" s="57" t="s">
        <v>132</v>
      </c>
      <c r="C76" s="57" t="s">
        <v>115</v>
      </c>
      <c r="D76" s="57" t="s">
        <v>139</v>
      </c>
      <c r="E76" s="42"/>
      <c r="F76" s="42"/>
      <c r="G76" s="42"/>
      <c r="H76" s="43"/>
      <c r="I76" s="44"/>
      <c r="J76" s="45"/>
      <c r="K76" s="155" t="s">
        <v>140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22" x14ac:dyDescent="0.15">
      <c r="A77" s="104" t="s">
        <v>111</v>
      </c>
      <c r="B77" s="105" t="s">
        <v>132</v>
      </c>
      <c r="C77" s="105" t="s">
        <v>115</v>
      </c>
      <c r="D77" s="105" t="s">
        <v>139</v>
      </c>
      <c r="E77" s="106" t="s">
        <v>244</v>
      </c>
      <c r="F77" s="106" t="s">
        <v>141</v>
      </c>
      <c r="G77" s="106"/>
      <c r="H77" s="107">
        <v>11</v>
      </c>
      <c r="I77" s="108" t="s">
        <v>40</v>
      </c>
      <c r="J77" s="109" t="s">
        <v>41</v>
      </c>
      <c r="K77" s="156" t="s">
        <v>142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2" x14ac:dyDescent="0.15">
      <c r="A78" s="104" t="s">
        <v>111</v>
      </c>
      <c r="B78" s="105" t="s">
        <v>132</v>
      </c>
      <c r="C78" s="105" t="s">
        <v>115</v>
      </c>
      <c r="D78" s="105" t="s">
        <v>139</v>
      </c>
      <c r="E78" s="106" t="s">
        <v>244</v>
      </c>
      <c r="F78" s="106" t="s">
        <v>143</v>
      </c>
      <c r="G78" s="106"/>
      <c r="H78" s="107">
        <v>11</v>
      </c>
      <c r="I78" s="108" t="s">
        <v>40</v>
      </c>
      <c r="J78" s="109" t="s">
        <v>41</v>
      </c>
      <c r="K78" s="156" t="s">
        <v>282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22" x14ac:dyDescent="0.15">
      <c r="A79" s="56" t="s">
        <v>111</v>
      </c>
      <c r="B79" s="57" t="s">
        <v>132</v>
      </c>
      <c r="C79" s="57" t="s">
        <v>115</v>
      </c>
      <c r="D79" s="57" t="s">
        <v>145</v>
      </c>
      <c r="E79" s="42"/>
      <c r="F79" s="42"/>
      <c r="G79" s="42"/>
      <c r="H79" s="43"/>
      <c r="I79" s="44"/>
      <c r="J79" s="45"/>
      <c r="K79" s="155" t="s">
        <v>146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15">
      <c r="A80" s="104" t="s">
        <v>111</v>
      </c>
      <c r="B80" s="105" t="s">
        <v>132</v>
      </c>
      <c r="C80" s="105" t="s">
        <v>115</v>
      </c>
      <c r="D80" s="105" t="s">
        <v>145</v>
      </c>
      <c r="E80" s="106" t="s">
        <v>244</v>
      </c>
      <c r="F80" s="106" t="s">
        <v>149</v>
      </c>
      <c r="G80" s="106"/>
      <c r="H80" s="107">
        <v>11</v>
      </c>
      <c r="I80" s="108" t="s">
        <v>40</v>
      </c>
      <c r="J80" s="109" t="s">
        <v>41</v>
      </c>
      <c r="K80" s="156" t="s">
        <v>150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15">
      <c r="A81" s="104" t="s">
        <v>111</v>
      </c>
      <c r="B81" s="105" t="s">
        <v>132</v>
      </c>
      <c r="C81" s="105" t="s">
        <v>115</v>
      </c>
      <c r="D81" s="105" t="s">
        <v>145</v>
      </c>
      <c r="E81" s="106" t="s">
        <v>244</v>
      </c>
      <c r="F81" s="106" t="s">
        <v>151</v>
      </c>
      <c r="G81" s="106"/>
      <c r="H81" s="107">
        <v>11</v>
      </c>
      <c r="I81" s="108" t="s">
        <v>40</v>
      </c>
      <c r="J81" s="109" t="s">
        <v>41</v>
      </c>
      <c r="K81" s="156" t="s">
        <v>152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22" x14ac:dyDescent="0.15">
      <c r="A82" s="56" t="s">
        <v>111</v>
      </c>
      <c r="B82" s="57" t="s">
        <v>132</v>
      </c>
      <c r="C82" s="57" t="s">
        <v>115</v>
      </c>
      <c r="D82" s="57" t="s">
        <v>283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284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15">
      <c r="A83" s="143" t="s">
        <v>111</v>
      </c>
      <c r="B83" s="144" t="s">
        <v>132</v>
      </c>
      <c r="C83" s="144" t="s">
        <v>115</v>
      </c>
      <c r="D83" s="144" t="s">
        <v>283</v>
      </c>
      <c r="E83" s="145" t="s">
        <v>244</v>
      </c>
      <c r="F83" s="145" t="s">
        <v>164</v>
      </c>
      <c r="G83" s="145"/>
      <c r="H83" s="146">
        <v>11</v>
      </c>
      <c r="I83" s="147" t="s">
        <v>40</v>
      </c>
      <c r="J83" s="148" t="s">
        <v>41</v>
      </c>
      <c r="K83" s="157" t="s">
        <v>285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2" x14ac:dyDescent="0.15">
      <c r="A84" s="150" t="s">
        <v>111</v>
      </c>
      <c r="B84" s="151" t="s">
        <v>175</v>
      </c>
      <c r="C84" s="151"/>
      <c r="D84" s="151"/>
      <c r="E84" s="151"/>
      <c r="F84" s="151"/>
      <c r="G84" s="151"/>
      <c r="H84" s="151"/>
      <c r="I84" s="152"/>
      <c r="J84" s="153"/>
      <c r="K84" s="158" t="s">
        <v>286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15">
      <c r="A85" s="56" t="s">
        <v>111</v>
      </c>
      <c r="B85" s="57" t="s">
        <v>175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4" x14ac:dyDescent="0.15">
      <c r="A86" s="56" t="s">
        <v>111</v>
      </c>
      <c r="B86" s="57" t="s">
        <v>175</v>
      </c>
      <c r="C86" s="57" t="s">
        <v>115</v>
      </c>
      <c r="D86" s="57" t="s">
        <v>287</v>
      </c>
      <c r="E86" s="42"/>
      <c r="F86" s="42"/>
      <c r="G86" s="42"/>
      <c r="H86" s="43"/>
      <c r="I86" s="44"/>
      <c r="J86" s="45"/>
      <c r="K86" s="81" t="s">
        <v>288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15">
      <c r="A87" s="104" t="s">
        <v>111</v>
      </c>
      <c r="B87" s="105" t="s">
        <v>175</v>
      </c>
      <c r="C87" s="105" t="s">
        <v>115</v>
      </c>
      <c r="D87" s="105" t="s">
        <v>287</v>
      </c>
      <c r="E87" s="106" t="s">
        <v>244</v>
      </c>
      <c r="F87" s="106" t="s">
        <v>179</v>
      </c>
      <c r="G87" s="106"/>
      <c r="H87" s="107">
        <v>11</v>
      </c>
      <c r="I87" s="108" t="s">
        <v>40</v>
      </c>
      <c r="J87" s="109" t="s">
        <v>41</v>
      </c>
      <c r="K87" s="141" t="s">
        <v>180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x14ac:dyDescent="0.15">
      <c r="A88" s="56" t="s">
        <v>111</v>
      </c>
      <c r="B88" s="57" t="s">
        <v>175</v>
      </c>
      <c r="C88" s="57" t="s">
        <v>115</v>
      </c>
      <c r="D88" s="57" t="s">
        <v>181</v>
      </c>
      <c r="E88" s="42"/>
      <c r="F88" s="42"/>
      <c r="G88" s="42"/>
      <c r="H88" s="43"/>
      <c r="I88" s="44"/>
      <c r="J88" s="45"/>
      <c r="K88" s="81" t="s">
        <v>182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15">
      <c r="A89" s="104" t="s">
        <v>111</v>
      </c>
      <c r="B89" s="105" t="s">
        <v>175</v>
      </c>
      <c r="C89" s="105" t="s">
        <v>115</v>
      </c>
      <c r="D89" s="105" t="s">
        <v>181</v>
      </c>
      <c r="E89" s="106" t="s">
        <v>244</v>
      </c>
      <c r="F89" s="106" t="s">
        <v>185</v>
      </c>
      <c r="G89" s="106"/>
      <c r="H89" s="107">
        <v>11</v>
      </c>
      <c r="I89" s="108" t="s">
        <v>40</v>
      </c>
      <c r="J89" s="109" t="s">
        <v>41</v>
      </c>
      <c r="K89" s="141" t="s">
        <v>186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22" x14ac:dyDescent="0.15">
      <c r="A90" s="56" t="s">
        <v>111</v>
      </c>
      <c r="B90" s="57" t="s">
        <v>175</v>
      </c>
      <c r="C90" s="57" t="s">
        <v>115</v>
      </c>
      <c r="D90" s="57" t="s">
        <v>245</v>
      </c>
      <c r="E90" s="42"/>
      <c r="F90" s="42"/>
      <c r="G90" s="42"/>
      <c r="H90" s="43"/>
      <c r="I90" s="44"/>
      <c r="J90" s="45"/>
      <c r="K90" s="81" t="s">
        <v>187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15">
      <c r="A91" s="104" t="s">
        <v>111</v>
      </c>
      <c r="B91" s="105" t="s">
        <v>175</v>
      </c>
      <c r="C91" s="105" t="s">
        <v>115</v>
      </c>
      <c r="D91" s="105" t="s">
        <v>245</v>
      </c>
      <c r="E91" s="106" t="s">
        <v>244</v>
      </c>
      <c r="F91" s="106" t="s">
        <v>289</v>
      </c>
      <c r="G91" s="106"/>
      <c r="H91" s="107">
        <v>11</v>
      </c>
      <c r="I91" s="108" t="s">
        <v>40</v>
      </c>
      <c r="J91" s="109" t="s">
        <v>41</v>
      </c>
      <c r="K91" s="141" t="s">
        <v>290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22" x14ac:dyDescent="0.15">
      <c r="A92" s="143" t="s">
        <v>111</v>
      </c>
      <c r="B92" s="144" t="s">
        <v>175</v>
      </c>
      <c r="C92" s="144" t="s">
        <v>115</v>
      </c>
      <c r="D92" s="144" t="s">
        <v>245</v>
      </c>
      <c r="E92" s="145" t="s">
        <v>244</v>
      </c>
      <c r="F92" s="147">
        <v>4399058</v>
      </c>
      <c r="G92" s="145"/>
      <c r="H92" s="146">
        <v>11</v>
      </c>
      <c r="I92" s="147"/>
      <c r="J92" s="148"/>
      <c r="K92" s="141" t="s">
        <v>291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4" thickBot="1" x14ac:dyDescent="0.2">
      <c r="A93" s="160" t="s">
        <v>111</v>
      </c>
      <c r="B93" s="161" t="s">
        <v>175</v>
      </c>
      <c r="C93" s="161" t="s">
        <v>115</v>
      </c>
      <c r="D93" s="161" t="s">
        <v>245</v>
      </c>
      <c r="E93" s="162" t="s">
        <v>244</v>
      </c>
      <c r="F93" s="162" t="s">
        <v>292</v>
      </c>
      <c r="G93" s="162"/>
      <c r="H93" s="163">
        <v>11</v>
      </c>
      <c r="I93" s="164" t="s">
        <v>40</v>
      </c>
      <c r="J93" s="165" t="s">
        <v>41</v>
      </c>
      <c r="K93" s="166" t="s">
        <v>293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4" thickTop="1" x14ac:dyDescent="0.15">
      <c r="K94" s="84"/>
      <c r="L94" s="60"/>
      <c r="M94" s="224"/>
      <c r="N94" s="60"/>
      <c r="R94" s="61"/>
    </row>
    <row r="95" spans="1:19" x14ac:dyDescent="0.15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00DAEF-96F2-4779-8331-FA56CD186833}">
  <ds:schemaRefs>
    <ds:schemaRef ds:uri="http://purl.org/dc/elements/1.1/"/>
    <ds:schemaRef ds:uri="0892d74c-3f27-4571-bc8b-a938e6445596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microsoft.com/office/2006/documentManagement/types"/>
    <ds:schemaRef ds:uri="df6d32e8-a103-4cb1-9f0e-4a74c4a83e73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VIGENCIA ACTUAL </vt:lpstr>
      <vt:lpstr>GRÁFICOS (2)</vt:lpstr>
      <vt:lpstr>GRÁFICOS (3)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2026-07-06T21:26:25Z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