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ivotTables/pivotTable1.xml" ContentType="application/vnd.openxmlformats-officedocument.spreadsheetml.pivotTable+xml"/>
  <Override PartName="/xl/drawings/drawing2.xml" ContentType="application/vnd.openxmlformats-officedocument.drawing+xml"/>
  <Override PartName="/xl/tables/table6.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3"/>
  <workbookPr hidePivotFieldList="1" defaultThemeVersion="124226"/>
  <mc:AlternateContent xmlns:mc="http://schemas.openxmlformats.org/markup-compatibility/2006">
    <mc:Choice Requires="x15">
      <x15ac:absPath xmlns:x15ac="http://schemas.microsoft.com/office/spreadsheetml/2010/11/ac" url="/Volumes/DARS/MINDEPORTE 2026/CONTENIDO 2026/5_MAYO/11-05-2026/OAP/"/>
    </mc:Choice>
  </mc:AlternateContent>
  <xr:revisionPtr revIDLastSave="0" documentId="13_ncr:1_{B4BF02FA-51DF-4447-BFF9-F611D8411E13}" xr6:coauthVersionLast="47" xr6:coauthVersionMax="47" xr10:uidLastSave="{00000000-0000-0000-0000-000000000000}"/>
  <workbookProtection workbookAlgorithmName="SHA-512" workbookHashValue="J685Sx52kkzQW5G933fI4GlI+M6BIUjAIXfUPKh7pLI4a5Th1BivPWvrUUUHxWbPwpKq3fWTRS31oqNGUkBe8w==" workbookSaltValue="eRiEjnf5Zu4Y3rWJtrgAhA==" workbookSpinCount="100000" lockStructure="1"/>
  <bookViews>
    <workbookView xWindow="0" yWindow="500" windowWidth="29040" windowHeight="15840" tabRatio="898" activeTab="2" xr2:uid="{00000000-000D-0000-FFFF-FFFF00000000}"/>
  </bookViews>
  <sheets>
    <sheet name="Opciones Tratamiento" sheetId="16" state="hidden" r:id="rId1"/>
    <sheet name="Hoja1" sheetId="11" state="hidden" r:id="rId2"/>
    <sheet name="Mapa final" sheetId="1" r:id="rId3"/>
    <sheet name="Tabla Impacto" sheetId="13" state="hidden" r:id="rId4"/>
    <sheet name="Matriz Calor Inherente" sheetId="18" state="hidden" r:id="rId5"/>
    <sheet name="Matriz Calor Residual" sheetId="19" state="hidden" r:id="rId6"/>
    <sheet name="Estrategias de Tratamiento" sheetId="20" state="hidden" r:id="rId7"/>
    <sheet name="Hoja5" sheetId="28" state="hidden" r:id="rId8"/>
    <sheet name="Formulas" sheetId="26" state="hidden" r:id="rId9"/>
    <sheet name="Hoja4" sheetId="27" state="hidden" r:id="rId10"/>
    <sheet name="Hoja2" sheetId="22" state="hidden" r:id="rId11"/>
    <sheet name="Hoja3" sheetId="23" state="hidden" r:id="rId12"/>
    <sheet name="Tabla Valoración controles" sheetId="15" state="hidden" r:id="rId13"/>
  </sheets>
  <externalReferences>
    <externalReference r:id="rId14"/>
  </externalReferences>
  <definedNames>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8"/>
  <pivotCaches>
    <pivotCache cacheId="0"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3" i="1" l="1"/>
  <c r="O54" i="1"/>
  <c r="O52" i="1"/>
  <c r="O28" i="1"/>
  <c r="O41" i="1"/>
  <c r="O51" i="1" l="1"/>
  <c r="O50" i="1"/>
  <c r="O49" i="1" l="1"/>
  <c r="O48" i="1"/>
  <c r="O47" i="1" l="1"/>
  <c r="O46" i="1"/>
  <c r="O45" i="1" l="1"/>
  <c r="O44" i="1"/>
  <c r="O43" i="1"/>
  <c r="O40" i="1" l="1"/>
  <c r="O39" i="1" l="1"/>
  <c r="O38" i="1"/>
  <c r="O29" i="1" l="1"/>
  <c r="O27" i="1"/>
  <c r="O26" i="1"/>
  <c r="O24" i="1" l="1"/>
  <c r="AL50" i="18" l="1"/>
  <c r="AJ50" i="18"/>
  <c r="AF50" i="18"/>
  <c r="AD50" i="18"/>
  <c r="Z50" i="18"/>
  <c r="X50" i="18"/>
  <c r="T50" i="18"/>
  <c r="R50" i="18"/>
  <c r="N50" i="18"/>
  <c r="L50" i="18"/>
  <c r="AL42" i="18"/>
  <c r="AJ42" i="18"/>
  <c r="AF42" i="18"/>
  <c r="AD42" i="18"/>
  <c r="Z42" i="18"/>
  <c r="X42" i="18"/>
  <c r="T42" i="18"/>
  <c r="R42" i="18"/>
  <c r="N42" i="18"/>
  <c r="L42" i="18"/>
  <c r="AL34" i="18"/>
  <c r="AJ34" i="18"/>
  <c r="AF34" i="18"/>
  <c r="AD34" i="18"/>
  <c r="Z34" i="18"/>
  <c r="X34" i="18"/>
  <c r="T34" i="18"/>
  <c r="R34" i="18"/>
  <c r="N34" i="18"/>
  <c r="L34" i="18"/>
  <c r="AL26" i="18"/>
  <c r="AJ26" i="18"/>
  <c r="AF26" i="18"/>
  <c r="AD26" i="18"/>
  <c r="Z26" i="18"/>
  <c r="X26" i="18"/>
  <c r="T26" i="18"/>
  <c r="R26" i="18"/>
  <c r="N26" i="18"/>
  <c r="L26" i="18"/>
  <c r="AL18" i="18"/>
  <c r="AJ18" i="18"/>
  <c r="AF18" i="18"/>
  <c r="AD18" i="18"/>
  <c r="Z18" i="18"/>
  <c r="X18" i="18"/>
  <c r="T18" i="18"/>
  <c r="R18" i="18"/>
  <c r="N18" i="18"/>
  <c r="L18" i="18"/>
  <c r="B239" i="13" a="1"/>
  <c r="B239" i="13" s="1"/>
  <c r="F237" i="13"/>
  <c r="F236" i="13"/>
  <c r="F235" i="13"/>
  <c r="F234" i="13"/>
  <c r="F233" i="13"/>
  <c r="F232" i="13"/>
  <c r="F231" i="13"/>
  <c r="F230" i="13"/>
  <c r="F229" i="13"/>
  <c r="F228" i="13"/>
  <c r="F227" i="13"/>
  <c r="F226" i="13"/>
  <c r="F225" i="13"/>
  <c r="F224" i="13"/>
  <c r="F223" i="13"/>
  <c r="F222" i="13"/>
  <c r="F221" i="13"/>
  <c r="X52" i="13"/>
  <c r="W52" i="13"/>
  <c r="W53" i="13" s="1"/>
  <c r="V52" i="13"/>
  <c r="U52" i="13"/>
  <c r="U53" i="13" s="1"/>
  <c r="T52" i="13"/>
  <c r="S52" i="13"/>
  <c r="S53" i="13" s="1"/>
  <c r="R52" i="13"/>
  <c r="Q52" i="13"/>
  <c r="Q53" i="13" s="1"/>
  <c r="P52" i="13"/>
  <c r="O52" i="13"/>
  <c r="O53" i="13" s="1"/>
  <c r="N52" i="13"/>
  <c r="M52" i="13"/>
  <c r="M53" i="13" s="1"/>
  <c r="L52" i="13"/>
  <c r="K52" i="13"/>
  <c r="K53" i="13" s="1"/>
  <c r="J52" i="13"/>
  <c r="I52" i="13"/>
  <c r="I53" i="13" s="1"/>
  <c r="H52" i="13"/>
  <c r="G52" i="13"/>
  <c r="G53" i="13" s="1"/>
  <c r="F52" i="13"/>
  <c r="E52" i="13"/>
  <c r="E53" i="13" s="1"/>
  <c r="W29" i="13"/>
  <c r="U29" i="13"/>
  <c r="S29" i="13"/>
  <c r="Q29" i="13"/>
  <c r="O29" i="13"/>
  <c r="M29" i="13"/>
  <c r="K29" i="13"/>
  <c r="I29" i="13"/>
  <c r="G29" i="13"/>
  <c r="E29" i="13"/>
  <c r="H221" i="13" l="1"/>
  <c r="AB36" i="18"/>
  <c r="J30" i="18"/>
  <c r="AJ46" i="18"/>
  <c r="AF38" i="18"/>
  <c r="R24" i="18"/>
  <c r="AB34" i="18"/>
  <c r="J48" i="18"/>
  <c r="X28" i="18"/>
  <c r="J26" i="18" l="1"/>
  <c r="J50" i="18"/>
  <c r="V50" i="18"/>
  <c r="P42" i="18"/>
  <c r="AB26" i="18"/>
  <c r="AB18" i="18"/>
  <c r="AB42" i="18"/>
  <c r="AB50" i="18"/>
  <c r="J34" i="18"/>
  <c r="V18" i="18"/>
  <c r="V26" i="18"/>
  <c r="P34" i="18"/>
  <c r="P50" i="18"/>
  <c r="AH18" i="18"/>
  <c r="P18" i="18"/>
  <c r="V34" i="18"/>
  <c r="J46" i="18"/>
  <c r="AH14" i="18"/>
  <c r="J22" i="18"/>
  <c r="AH30" i="18"/>
  <c r="AH50" i="18"/>
  <c r="AH42" i="18"/>
  <c r="J42" i="18"/>
  <c r="J18" i="18"/>
  <c r="V42" i="18"/>
  <c r="AH26" i="18"/>
  <c r="AF48" i="18"/>
  <c r="T24" i="18"/>
  <c r="AL32" i="18"/>
  <c r="AD40" i="18"/>
  <c r="AJ40" i="18"/>
  <c r="R16" i="18"/>
  <c r="L32" i="18"/>
  <c r="R32" i="18"/>
  <c r="AD24" i="18"/>
  <c r="P40" i="18"/>
  <c r="AB16" i="18"/>
  <c r="V24" i="18"/>
  <c r="AB32" i="18"/>
  <c r="J24" i="18"/>
  <c r="J40" i="18"/>
  <c r="V48" i="18"/>
  <c r="AH32" i="18"/>
  <c r="P24" i="18"/>
  <c r="P16" i="18"/>
  <c r="AB24" i="18"/>
  <c r="AH24" i="18"/>
  <c r="P32" i="18"/>
  <c r="AB40" i="18"/>
  <c r="J32" i="18"/>
  <c r="P48" i="18"/>
  <c r="V16" i="18"/>
  <c r="AH40" i="18"/>
  <c r="AB48" i="18"/>
  <c r="V40" i="18"/>
  <c r="AH48" i="18"/>
  <c r="J16" i="18"/>
  <c r="AH16" i="18"/>
  <c r="V32" i="18"/>
  <c r="Z22" i="18"/>
  <c r="T46" i="18"/>
  <c r="AF30" i="18"/>
  <c r="AL14" i="18"/>
  <c r="N38" i="18"/>
  <c r="N22" i="18"/>
  <c r="T22" i="18"/>
  <c r="N14" i="18"/>
  <c r="Z14" i="18"/>
  <c r="N46" i="18"/>
  <c r="Z46" i="18"/>
  <c r="AF14" i="18"/>
  <c r="Z30" i="18"/>
  <c r="AJ38" i="18"/>
  <c r="L46" i="18"/>
  <c r="AD38" i="18"/>
  <c r="L30" i="18"/>
  <c r="X46" i="18"/>
  <c r="AD30" i="18"/>
  <c r="X14" i="18"/>
  <c r="R14" i="18"/>
  <c r="R30" i="18"/>
  <c r="R46" i="18"/>
  <c r="L22" i="18"/>
  <c r="AD22" i="18"/>
  <c r="AB14" i="18"/>
  <c r="V30" i="18"/>
  <c r="AB30" i="18"/>
  <c r="V46" i="18"/>
  <c r="AB46" i="18"/>
  <c r="P22" i="18"/>
  <c r="P46" i="18"/>
  <c r="AH38" i="18"/>
  <c r="V14" i="18"/>
  <c r="V22" i="18"/>
  <c r="J38" i="18"/>
  <c r="P38" i="18"/>
  <c r="V38" i="18"/>
  <c r="AH46" i="18"/>
  <c r="J14" i="18"/>
  <c r="P14" i="18"/>
  <c r="AB22" i="18"/>
  <c r="AH22" i="18"/>
  <c r="P30" i="18"/>
  <c r="AB38" i="18"/>
  <c r="AL20" i="18"/>
  <c r="AF44" i="18"/>
  <c r="Z20" i="18"/>
  <c r="AL28" i="18"/>
  <c r="N36" i="18"/>
  <c r="T36" i="18"/>
  <c r="N12" i="18"/>
  <c r="AL44" i="18"/>
  <c r="N28" i="18"/>
  <c r="AF20" i="18"/>
  <c r="T28" i="18"/>
  <c r="T44" i="18"/>
  <c r="Z28" i="18"/>
  <c r="Z44" i="18"/>
  <c r="AF12" i="18"/>
  <c r="AL12" i="18"/>
  <c r="Z36" i="18"/>
  <c r="T12" i="18"/>
  <c r="Z12" i="18"/>
  <c r="AL36" i="18"/>
  <c r="AF36" i="18"/>
  <c r="N44" i="18"/>
  <c r="T20" i="18"/>
  <c r="AF28" i="18"/>
  <c r="N20" i="18"/>
  <c r="X44" i="18"/>
  <c r="L20" i="18"/>
  <c r="AD28" i="18"/>
  <c r="R20" i="18"/>
  <c r="T40" i="18"/>
  <c r="R36" i="18"/>
  <c r="AJ28" i="18"/>
  <c r="Z40" i="18"/>
  <c r="X20" i="18"/>
  <c r="L36" i="18"/>
  <c r="R48" i="18"/>
  <c r="X16" i="18"/>
  <c r="L48" i="18"/>
  <c r="N32" i="18"/>
  <c r="T16" i="18"/>
  <c r="AF24" i="18"/>
  <c r="T38" i="18"/>
  <c r="AF46" i="18"/>
  <c r="AL30" i="18"/>
  <c r="AJ20" i="18"/>
  <c r="X36" i="18"/>
  <c r="AJ44" i="18"/>
  <c r="AD14" i="18"/>
  <c r="AJ14" i="18"/>
  <c r="X30" i="18"/>
  <c r="AD16" i="18"/>
  <c r="AJ16" i="18"/>
  <c r="X32" i="18"/>
  <c r="N16" i="18"/>
  <c r="AL48" i="18"/>
  <c r="T48" i="18"/>
  <c r="AL22" i="18"/>
  <c r="Z38" i="18"/>
  <c r="AL46" i="18"/>
  <c r="AJ36" i="18"/>
  <c r="R28" i="18"/>
  <c r="AD36" i="18"/>
  <c r="AD46" i="18"/>
  <c r="AJ30" i="18"/>
  <c r="R22" i="18"/>
  <c r="AD48" i="18"/>
  <c r="AJ32" i="18"/>
  <c r="R40" i="18"/>
  <c r="N40" i="18"/>
  <c r="AL40" i="18"/>
  <c r="AF40" i="18"/>
  <c r="R12" i="18"/>
  <c r="N48" i="18"/>
  <c r="Z16" i="18"/>
  <c r="AF16" i="18"/>
  <c r="AL16" i="18"/>
  <c r="Z32" i="18"/>
  <c r="N30" i="18"/>
  <c r="T14" i="18"/>
  <c r="AF22" i="18"/>
  <c r="L44" i="18"/>
  <c r="R44" i="18"/>
  <c r="X12" i="18"/>
  <c r="L14" i="18"/>
  <c r="X22" i="18"/>
  <c r="L38" i="18"/>
  <c r="R38" i="18"/>
  <c r="AH34" i="18"/>
  <c r="P26" i="18"/>
  <c r="X24" i="18"/>
  <c r="L40" i="18"/>
  <c r="L16" i="18"/>
  <c r="Z24" i="18"/>
  <c r="AD44" i="18"/>
  <c r="AL24" i="18"/>
  <c r="L12" i="18"/>
  <c r="T32" i="18"/>
  <c r="L28" i="18"/>
  <c r="AD20" i="18"/>
  <c r="AD32" i="18"/>
  <c r="L24" i="18"/>
  <c r="X48" i="18"/>
  <c r="AF32" i="18"/>
  <c r="N24" i="18"/>
  <c r="Z48" i="18"/>
  <c r="AL38" i="18"/>
  <c r="T30" i="18"/>
  <c r="AD12" i="18"/>
  <c r="AJ12" i="18"/>
  <c r="AJ22" i="18"/>
  <c r="X38" i="18"/>
  <c r="X40" i="18"/>
  <c r="AJ48" i="18"/>
  <c r="AJ24" i="18"/>
  <c r="AH12" i="18"/>
  <c r="J20" i="18"/>
  <c r="P44" i="18"/>
  <c r="AH36" i="18"/>
  <c r="V12" i="18"/>
  <c r="J44" i="18"/>
  <c r="V28" i="18"/>
  <c r="AB12" i="18"/>
  <c r="V44" i="18"/>
  <c r="AB28" i="18"/>
  <c r="P28" i="18"/>
  <c r="J12" i="18"/>
  <c r="J36" i="18"/>
  <c r="AH20" i="18"/>
  <c r="V36" i="18"/>
  <c r="AH44" i="18"/>
  <c r="AB44" i="18"/>
  <c r="AH28" i="18"/>
  <c r="P20" i="18"/>
  <c r="V20" i="18"/>
  <c r="P36" i="18"/>
  <c r="J28" i="18"/>
  <c r="P12" i="18"/>
  <c r="AB20" i="18"/>
  <c r="AM23" i="19"/>
  <c r="U53" i="19"/>
  <c r="U23" i="19"/>
  <c r="O53" i="19"/>
  <c r="AM13" i="19"/>
  <c r="AG53" i="19"/>
  <c r="U13" i="19"/>
  <c r="AG13" i="19"/>
  <c r="AG23" i="19"/>
  <c r="AA23" i="19"/>
  <c r="AM33" i="19"/>
  <c r="O33" i="19"/>
  <c r="AG33" i="19"/>
  <c r="AM53" i="19"/>
  <c r="AA13" i="19"/>
  <c r="AA43" i="19"/>
  <c r="U43" i="19"/>
  <c r="O43" i="19"/>
  <c r="AA33" i="19"/>
  <c r="AG43" i="19"/>
  <c r="U33" i="19"/>
  <c r="O13" i="19"/>
  <c r="AM43" i="19"/>
  <c r="O23" i="19"/>
  <c r="AA53" i="19"/>
  <c r="J61" i="19" l="1"/>
  <c r="J29" i="19"/>
  <c r="AH27" i="19"/>
  <c r="J26" i="19"/>
  <c r="AH25" i="19"/>
  <c r="V13" i="19"/>
  <c r="V43" i="19"/>
  <c r="P53" i="19"/>
  <c r="AH43" i="19"/>
  <c r="P33" i="19"/>
  <c r="J43" i="19"/>
  <c r="AB23" i="19"/>
  <c r="J23" i="19"/>
  <c r="V23" i="19"/>
  <c r="P23" i="19"/>
  <c r="V33" i="19"/>
  <c r="AH23" i="19"/>
  <c r="AB33" i="19"/>
  <c r="AB53" i="19"/>
  <c r="J53" i="19"/>
  <c r="V53" i="19"/>
  <c r="AB43" i="19"/>
  <c r="AH33" i="19"/>
  <c r="P43" i="19"/>
  <c r="AH53" i="19"/>
  <c r="P13" i="19"/>
  <c r="AH13" i="19"/>
  <c r="J13" i="19"/>
  <c r="J33" i="19"/>
  <c r="AB13" i="19"/>
  <c r="P50" i="19"/>
  <c r="P30" i="19"/>
  <c r="P20" i="19"/>
  <c r="V60" i="19"/>
  <c r="V30" i="19"/>
  <c r="P40" i="19"/>
  <c r="AB20" i="19"/>
  <c r="J60" i="19"/>
  <c r="AH40" i="19"/>
  <c r="J30" i="19"/>
  <c r="AH50" i="19"/>
  <c r="J50" i="19"/>
  <c r="V40" i="19"/>
  <c r="V20" i="19"/>
  <c r="P60" i="19"/>
  <c r="J40" i="19"/>
  <c r="AH30" i="19"/>
  <c r="AB50" i="19"/>
  <c r="AH20" i="19"/>
  <c r="AB40" i="19"/>
  <c r="AB60" i="19"/>
  <c r="AH60" i="19"/>
  <c r="AB30" i="19"/>
  <c r="V50" i="19"/>
  <c r="J20" i="19"/>
  <c r="J59" i="19"/>
  <c r="AH49" i="19"/>
  <c r="J49" i="19"/>
  <c r="AH59" i="19"/>
  <c r="J39" i="19"/>
  <c r="AB39" i="19"/>
  <c r="V49" i="19"/>
  <c r="P39" i="19"/>
  <c r="P29" i="19"/>
  <c r="AB19" i="19"/>
  <c r="J19" i="19"/>
  <c r="V39" i="19"/>
  <c r="P49" i="19"/>
  <c r="AH39" i="19"/>
  <c r="AH52" i="19" l="1"/>
  <c r="AB59" i="19"/>
  <c r="AB29" i="19"/>
  <c r="AH29" i="19"/>
  <c r="AH19" i="19"/>
  <c r="V29" i="19"/>
  <c r="V19" i="19"/>
  <c r="P19" i="19"/>
  <c r="V59" i="19"/>
  <c r="AB49" i="19"/>
  <c r="P59" i="19"/>
  <c r="P58" i="19"/>
  <c r="J18" i="19"/>
  <c r="AB58" i="19"/>
  <c r="V58" i="19"/>
  <c r="V38" i="19"/>
  <c r="J48" i="19"/>
  <c r="J38" i="19"/>
  <c r="AB28" i="19"/>
  <c r="AB18" i="19"/>
  <c r="P28" i="19"/>
  <c r="V28" i="19"/>
  <c r="P18" i="19"/>
  <c r="P38" i="19"/>
  <c r="P48" i="19"/>
  <c r="AH28" i="19"/>
  <c r="J28" i="19"/>
  <c r="AH48" i="19"/>
  <c r="AH17" i="19"/>
  <c r="AB37" i="19"/>
  <c r="P37" i="19"/>
  <c r="AH47" i="19"/>
  <c r="J27" i="19"/>
  <c r="AB47" i="19"/>
  <c r="V37" i="19"/>
  <c r="V47" i="19"/>
  <c r="AB57" i="19"/>
  <c r="AH37" i="19"/>
  <c r="V27" i="19"/>
  <c r="J57" i="19"/>
  <c r="J17" i="19"/>
  <c r="V17" i="19"/>
  <c r="AB36" i="19"/>
  <c r="P26" i="19"/>
  <c r="AH16" i="19"/>
  <c r="V46" i="19"/>
  <c r="V61" i="19"/>
  <c r="V51" i="19"/>
  <c r="J31" i="19"/>
  <c r="AB31" i="19"/>
  <c r="AB21" i="19"/>
  <c r="AB61" i="19"/>
  <c r="J41" i="19"/>
  <c r="P21" i="19"/>
  <c r="AB41" i="19"/>
  <c r="J51" i="19"/>
  <c r="J21" i="19"/>
  <c r="V56" i="19"/>
  <c r="J16" i="19"/>
  <c r="P17" i="19"/>
  <c r="P27" i="19"/>
  <c r="J47" i="19"/>
  <c r="AH41" i="19"/>
  <c r="V31" i="19"/>
  <c r="AB17" i="19"/>
  <c r="AB27" i="19"/>
  <c r="AH21" i="19"/>
  <c r="P16" i="19"/>
  <c r="AB26" i="19"/>
  <c r="AH51" i="19"/>
  <c r="P41" i="19"/>
  <c r="V57" i="19"/>
  <c r="P47" i="19"/>
  <c r="AH57" i="19"/>
  <c r="AB51" i="19"/>
  <c r="V21" i="19"/>
  <c r="AH31" i="19"/>
  <c r="AB56" i="19"/>
  <c r="P46" i="19"/>
  <c r="V26" i="19"/>
  <c r="J56" i="19"/>
  <c r="P31" i="19"/>
  <c r="P51" i="19"/>
  <c r="J36" i="19"/>
  <c r="AB16" i="19"/>
  <c r="P61" i="19"/>
  <c r="AH36" i="19"/>
  <c r="V18" i="19"/>
  <c r="J58" i="19"/>
  <c r="P57" i="19"/>
  <c r="J37" i="19"/>
  <c r="AH61" i="19"/>
  <c r="V41" i="19"/>
  <c r="AH26" i="19"/>
  <c r="K19" i="19"/>
  <c r="AB48" i="19"/>
  <c r="AB38" i="19"/>
  <c r="AH58" i="19"/>
  <c r="V48" i="19"/>
  <c r="AH38" i="19"/>
  <c r="AH18" i="19"/>
  <c r="AC57" i="19"/>
  <c r="P56" i="19"/>
  <c r="AB46" i="19"/>
  <c r="AH56" i="19"/>
  <c r="V16" i="19"/>
  <c r="V36" i="19"/>
  <c r="J46" i="19"/>
  <c r="P36" i="19"/>
  <c r="AH46" i="19"/>
  <c r="J55" i="19"/>
  <c r="AB35" i="19"/>
  <c r="P45" i="19"/>
  <c r="P15" i="19"/>
  <c r="V35" i="19"/>
  <c r="V15" i="19"/>
  <c r="J25" i="19"/>
  <c r="AB45" i="19"/>
  <c r="AH15" i="19"/>
  <c r="V25" i="19"/>
  <c r="J35" i="19"/>
  <c r="AB15" i="19"/>
  <c r="AH55" i="19"/>
  <c r="P35" i="19"/>
  <c r="V52" i="19"/>
  <c r="AH35" i="19"/>
  <c r="AB25" i="19"/>
  <c r="V55" i="19"/>
  <c r="J45" i="19"/>
  <c r="V45" i="19"/>
  <c r="AH45" i="19"/>
  <c r="P25" i="19"/>
  <c r="P55" i="19"/>
  <c r="J15" i="19"/>
  <c r="AB55" i="19"/>
  <c r="AI19" i="19"/>
  <c r="AC41" i="19"/>
  <c r="W51" i="19"/>
  <c r="AI41" i="19"/>
  <c r="AI51" i="19"/>
  <c r="AI21" i="19"/>
  <c r="K61" i="19"/>
  <c r="Q41" i="19"/>
  <c r="K21" i="19"/>
  <c r="Q21" i="19"/>
  <c r="Q31" i="19"/>
  <c r="AC51" i="19"/>
  <c r="AI61" i="19"/>
  <c r="K41" i="19"/>
  <c r="K51" i="19"/>
  <c r="K31" i="19"/>
  <c r="Q51" i="19"/>
  <c r="W61" i="19"/>
  <c r="W31" i="19"/>
  <c r="AC61" i="19"/>
  <c r="AC21" i="19"/>
  <c r="AC31" i="19"/>
  <c r="W41" i="19"/>
  <c r="W21" i="19"/>
  <c r="Q61" i="19"/>
  <c r="AI31" i="19"/>
  <c r="R51" i="19"/>
  <c r="AD21" i="19"/>
  <c r="AJ41" i="19"/>
  <c r="R31" i="19"/>
  <c r="L41" i="19"/>
  <c r="AJ31" i="19"/>
  <c r="X31" i="19"/>
  <c r="AD61" i="19"/>
  <c r="X41" i="19"/>
  <c r="AD51" i="19"/>
  <c r="X21" i="19"/>
  <c r="R61" i="19"/>
  <c r="L51" i="19"/>
  <c r="R21" i="19"/>
  <c r="AJ61" i="19"/>
  <c r="AD31" i="19"/>
  <c r="AD41" i="19"/>
  <c r="X61" i="19"/>
  <c r="X51" i="19"/>
  <c r="AJ51" i="19"/>
  <c r="L21" i="19"/>
  <c r="R41" i="19"/>
  <c r="L61" i="19"/>
  <c r="AJ21" i="19"/>
  <c r="L31" i="19"/>
  <c r="W29" i="19"/>
  <c r="W59" i="19"/>
  <c r="K57" i="19"/>
  <c r="K37" i="19"/>
  <c r="AI17" i="19"/>
  <c r="AC17" i="19"/>
  <c r="Q47" i="19"/>
  <c r="K47" i="19"/>
  <c r="Q27" i="19"/>
  <c r="W47" i="19"/>
  <c r="W17" i="19"/>
  <c r="K17" i="19"/>
  <c r="AC37" i="19"/>
  <c r="Q57" i="19"/>
  <c r="AI47" i="19"/>
  <c r="W37" i="19"/>
  <c r="AI27" i="19"/>
  <c r="AH42" i="19"/>
  <c r="P22" i="19"/>
  <c r="AB22" i="19"/>
  <c r="AH22" i="19"/>
  <c r="AH12" i="19"/>
  <c r="AH32" i="19"/>
  <c r="J22" i="19"/>
  <c r="R43" i="19"/>
  <c r="V22" i="19"/>
  <c r="AB12" i="19"/>
  <c r="P32" i="19"/>
  <c r="P52" i="19"/>
  <c r="V12" i="19"/>
  <c r="AB52" i="19"/>
  <c r="V32" i="19"/>
  <c r="P12" i="19"/>
  <c r="P42" i="19"/>
  <c r="J12" i="19"/>
  <c r="J32" i="19"/>
  <c r="V42" i="19"/>
  <c r="AB32" i="19"/>
  <c r="J42" i="19"/>
  <c r="AB42" i="19"/>
  <c r="J52" i="19"/>
  <c r="AJ13" i="19"/>
  <c r="AJ23" i="19"/>
  <c r="AD43" i="19"/>
  <c r="X13" i="19"/>
  <c r="R13" i="19"/>
  <c r="X53" i="19"/>
  <c r="L43" i="19"/>
  <c r="X43" i="19"/>
  <c r="AD33" i="19"/>
  <c r="X33" i="19" l="1"/>
  <c r="R23" i="19"/>
  <c r="L53" i="19"/>
  <c r="AJ33" i="19"/>
  <c r="L13" i="19"/>
  <c r="AJ43" i="19"/>
  <c r="R53" i="19"/>
  <c r="AD23" i="19"/>
  <c r="AD53" i="19"/>
  <c r="L23" i="19"/>
  <c r="X23" i="19"/>
  <c r="L33" i="19"/>
  <c r="AD13" i="19"/>
  <c r="R33" i="19"/>
  <c r="AJ53" i="19"/>
  <c r="AK16" i="19"/>
  <c r="R22" i="19"/>
  <c r="AI29" i="19"/>
  <c r="AC19" i="19"/>
  <c r="K59" i="19"/>
  <c r="W49" i="19"/>
  <c r="AC59" i="19"/>
  <c r="Q59" i="19"/>
  <c r="AI59" i="19"/>
  <c r="Q19" i="19"/>
  <c r="AI49" i="19"/>
  <c r="AE60" i="19"/>
  <c r="Q49" i="19"/>
  <c r="AC39" i="19"/>
  <c r="Q39" i="19"/>
  <c r="Q29" i="19"/>
  <c r="W39" i="19"/>
  <c r="K39" i="19"/>
  <c r="AI39" i="19"/>
  <c r="AC29" i="19"/>
  <c r="K29" i="19"/>
  <c r="K49" i="19"/>
  <c r="W19" i="19"/>
  <c r="AC30" i="19"/>
  <c r="AI30" i="19"/>
  <c r="K20" i="19"/>
  <c r="K30" i="19"/>
  <c r="W60" i="19"/>
  <c r="AI20" i="19"/>
  <c r="Q60" i="19"/>
  <c r="K40" i="19"/>
  <c r="Q20" i="19"/>
  <c r="K50" i="19"/>
  <c r="Q30" i="19"/>
  <c r="W40" i="19"/>
  <c r="AC40" i="19"/>
  <c r="AI40" i="19"/>
  <c r="AC50" i="19"/>
  <c r="AC20" i="19"/>
  <c r="W20" i="19"/>
  <c r="Q40" i="19"/>
  <c r="AC60" i="19"/>
  <c r="W30" i="19"/>
  <c r="W50" i="19"/>
  <c r="Q50" i="19"/>
  <c r="K60" i="19"/>
  <c r="AI50" i="19"/>
  <c r="AI60" i="19"/>
  <c r="M29" i="19"/>
  <c r="AC49" i="19"/>
  <c r="AI37" i="19"/>
  <c r="W57" i="19"/>
  <c r="AC27" i="19"/>
  <c r="K27" i="19"/>
  <c r="R38" i="19"/>
  <c r="Y38" i="19"/>
  <c r="AC47" i="19"/>
  <c r="AI57" i="19"/>
  <c r="W27" i="19"/>
  <c r="Q37" i="19"/>
  <c r="Q17" i="19"/>
  <c r="AC18" i="19"/>
  <c r="W58" i="19"/>
  <c r="Q28" i="19"/>
  <c r="AI58" i="19"/>
  <c r="K58" i="19"/>
  <c r="Q48" i="19"/>
  <c r="AI28" i="19"/>
  <c r="AC38" i="19"/>
  <c r="K18" i="19"/>
  <c r="AC48" i="19"/>
  <c r="AI38" i="19"/>
  <c r="K28" i="19"/>
  <c r="Q38" i="19"/>
  <c r="W38" i="19"/>
  <c r="W18" i="19"/>
  <c r="K38" i="19"/>
  <c r="Q58" i="19"/>
  <c r="AC58" i="19"/>
  <c r="W48" i="19"/>
  <c r="AI48" i="19"/>
  <c r="K48" i="19"/>
  <c r="Q18" i="19"/>
  <c r="AC28" i="19"/>
  <c r="W28" i="19"/>
  <c r="AI18" i="19"/>
  <c r="L17" i="19"/>
  <c r="K13" i="19"/>
  <c r="K43" i="19"/>
  <c r="W13" i="19"/>
  <c r="Q13" i="19"/>
  <c r="Q23" i="19"/>
  <c r="W33" i="19"/>
  <c r="AC23" i="19"/>
  <c r="W53" i="19"/>
  <c r="AC13" i="19"/>
  <c r="W43" i="19"/>
  <c r="Q53" i="19"/>
  <c r="AI43" i="19"/>
  <c r="AC33" i="19"/>
  <c r="Q43" i="19"/>
  <c r="W23" i="19"/>
  <c r="AI33" i="19"/>
  <c r="AI23" i="19"/>
  <c r="AC53" i="19"/>
  <c r="AI53" i="19"/>
  <c r="AI13" i="19"/>
  <c r="K23" i="19"/>
  <c r="AC43" i="19"/>
  <c r="Q33" i="19"/>
  <c r="K33" i="19"/>
  <c r="K53" i="19"/>
  <c r="K46" i="19"/>
  <c r="Q36" i="19"/>
  <c r="AI56" i="19"/>
  <c r="Q26" i="19"/>
  <c r="K56" i="19"/>
  <c r="Q16" i="19"/>
  <c r="AC56" i="19"/>
  <c r="Q46" i="19"/>
  <c r="W56" i="19"/>
  <c r="AI16" i="19"/>
  <c r="AC36" i="19"/>
  <c r="W26" i="19"/>
  <c r="AC26" i="19"/>
  <c r="AI36" i="19"/>
  <c r="K26" i="19"/>
  <c r="AC46" i="19"/>
  <c r="W36" i="19"/>
  <c r="AC16" i="19"/>
  <c r="K36" i="19"/>
  <c r="K16" i="19"/>
  <c r="Q56" i="19"/>
  <c r="AI26" i="19"/>
  <c r="W16" i="19"/>
  <c r="W46" i="19"/>
  <c r="AI46" i="19"/>
  <c r="M23" i="19"/>
  <c r="S13" i="19"/>
  <c r="S31" i="19"/>
  <c r="Y21" i="19"/>
  <c r="AE21" i="19"/>
  <c r="M21" i="19"/>
  <c r="Y41" i="19"/>
  <c r="S21" i="19"/>
  <c r="S41" i="19"/>
  <c r="M41" i="19"/>
  <c r="AK21" i="19"/>
  <c r="AE41" i="19"/>
  <c r="Y51" i="19"/>
  <c r="M31" i="19"/>
  <c r="Y61" i="19"/>
  <c r="S61" i="19"/>
  <c r="AK41" i="19"/>
  <c r="AE31" i="19"/>
  <c r="M61" i="19"/>
  <c r="Y31" i="19"/>
  <c r="S51" i="19"/>
  <c r="AK61" i="19"/>
  <c r="AK31" i="19"/>
  <c r="AK51" i="19"/>
  <c r="M51" i="19"/>
  <c r="AE51" i="19"/>
  <c r="AE61" i="19"/>
  <c r="Y53" i="19"/>
  <c r="AK53" i="19"/>
  <c r="M43" i="19"/>
  <c r="AE23" i="19"/>
  <c r="M53" i="19"/>
  <c r="Y13" i="19"/>
  <c r="S43" i="19"/>
  <c r="M33" i="19"/>
  <c r="AK13" i="19"/>
  <c r="AE43" i="19"/>
  <c r="AK43" i="19"/>
  <c r="S53" i="19"/>
  <c r="AK23" i="19"/>
  <c r="Y23" i="19"/>
  <c r="S33" i="19"/>
  <c r="AE53" i="19"/>
  <c r="AE33" i="19"/>
  <c r="AK33" i="19"/>
  <c r="S23" i="19"/>
  <c r="AE13" i="19"/>
  <c r="M13" i="19"/>
  <c r="Y33" i="19"/>
  <c r="Y43" i="19"/>
  <c r="AI42" i="19"/>
  <c r="W32" i="19"/>
  <c r="Q32" i="19"/>
  <c r="AI22" i="19"/>
  <c r="Q42" i="19"/>
  <c r="AC22" i="19"/>
  <c r="K32" i="19"/>
  <c r="W12" i="19"/>
  <c r="AC42" i="19"/>
  <c r="K52" i="19"/>
  <c r="W42" i="19"/>
  <c r="Q12" i="19"/>
  <c r="Q52" i="19"/>
  <c r="AC52" i="19"/>
  <c r="AC32" i="19"/>
  <c r="W52" i="19"/>
  <c r="AI12" i="19"/>
  <c r="K42" i="19"/>
  <c r="AI32" i="19"/>
  <c r="Q22" i="19"/>
  <c r="AC12" i="19"/>
  <c r="K12" i="19"/>
  <c r="AI52" i="19"/>
  <c r="K22" i="19"/>
  <c r="W22" i="19"/>
  <c r="T23" i="19" l="1"/>
  <c r="AD32" i="19"/>
  <c r="AJ32" i="19"/>
  <c r="AJ22" i="19"/>
  <c r="L22" i="19"/>
  <c r="AD22" i="19"/>
  <c r="X12" i="19"/>
  <c r="AJ12" i="19"/>
  <c r="R52" i="19"/>
  <c r="AD52" i="19"/>
  <c r="X52" i="19"/>
  <c r="X32" i="19"/>
  <c r="X42" i="19"/>
  <c r="L52" i="19"/>
  <c r="R42" i="19"/>
  <c r="X22" i="19"/>
  <c r="AJ52" i="19"/>
  <c r="L42" i="19"/>
  <c r="R32" i="19"/>
  <c r="AD12" i="19"/>
  <c r="AD42" i="19"/>
  <c r="L32" i="19"/>
  <c r="L12" i="19"/>
  <c r="AJ42" i="19"/>
  <c r="R12" i="19"/>
  <c r="AK59" i="19"/>
  <c r="AE20" i="19"/>
  <c r="M50" i="19"/>
  <c r="M60" i="19"/>
  <c r="S50" i="19"/>
  <c r="AK30" i="19"/>
  <c r="S19" i="19"/>
  <c r="Y29" i="19"/>
  <c r="R48" i="19"/>
  <c r="M38" i="19"/>
  <c r="Y49" i="19"/>
  <c r="R58" i="19"/>
  <c r="AJ28" i="19"/>
  <c r="R18" i="19"/>
  <c r="AE49" i="19"/>
  <c r="L28" i="19"/>
  <c r="S39" i="19"/>
  <c r="AK48" i="19"/>
  <c r="AJ47" i="19"/>
  <c r="R37" i="19"/>
  <c r="R27" i="19"/>
  <c r="AD47" i="19"/>
  <c r="R17" i="19"/>
  <c r="R57" i="19"/>
  <c r="AD17" i="19"/>
  <c r="AJ17" i="19"/>
  <c r="AJ57" i="19"/>
  <c r="L37" i="19"/>
  <c r="AJ37" i="19"/>
  <c r="AD37" i="19"/>
  <c r="L57" i="19"/>
  <c r="AJ27" i="19"/>
  <c r="L27" i="19"/>
  <c r="AD57" i="19"/>
  <c r="X47" i="19"/>
  <c r="X37" i="19"/>
  <c r="L47" i="19"/>
  <c r="AE30" i="19"/>
  <c r="Y30" i="19"/>
  <c r="M30" i="19"/>
  <c r="Y50" i="19"/>
  <c r="Y40" i="19"/>
  <c r="S60" i="19"/>
  <c r="M40" i="19"/>
  <c r="AE50" i="19"/>
  <c r="S29" i="19"/>
  <c r="M19" i="19"/>
  <c r="AK40" i="19"/>
  <c r="AE40" i="19"/>
  <c r="AK19" i="19"/>
  <c r="N20" i="19"/>
  <c r="S40" i="19"/>
  <c r="Y60" i="19"/>
  <c r="AK20" i="19"/>
  <c r="AE29" i="19"/>
  <c r="Y39" i="19"/>
  <c r="AK29" i="19"/>
  <c r="X30" i="19"/>
  <c r="X20" i="19"/>
  <c r="R40" i="19"/>
  <c r="AD60" i="19"/>
  <c r="L30" i="19"/>
  <c r="L50" i="19"/>
  <c r="R50" i="19"/>
  <c r="L60" i="19"/>
  <c r="AJ20" i="19"/>
  <c r="R30" i="19"/>
  <c r="AJ60" i="19"/>
  <c r="AJ50" i="19"/>
  <c r="AD20" i="19"/>
  <c r="X50" i="19"/>
  <c r="R60" i="19"/>
  <c r="R20" i="19"/>
  <c r="AJ40" i="19"/>
  <c r="AD50" i="19"/>
  <c r="X60" i="19"/>
  <c r="L20" i="19"/>
  <c r="X40" i="19"/>
  <c r="AD30" i="19"/>
  <c r="AJ30" i="19"/>
  <c r="L40" i="19"/>
  <c r="AD40" i="19"/>
  <c r="AK49" i="19"/>
  <c r="AE19" i="19"/>
  <c r="Y20" i="19"/>
  <c r="Y59" i="19"/>
  <c r="S49" i="19"/>
  <c r="M20" i="19"/>
  <c r="AK60" i="19"/>
  <c r="S30" i="19"/>
  <c r="AE59" i="19"/>
  <c r="AK39" i="19"/>
  <c r="S59" i="19"/>
  <c r="M49" i="19"/>
  <c r="AE39" i="19"/>
  <c r="Y19" i="19"/>
  <c r="S20" i="19"/>
  <c r="AK50" i="19"/>
  <c r="M39" i="19"/>
  <c r="M59" i="19"/>
  <c r="AD19" i="19"/>
  <c r="R19" i="19"/>
  <c r="AJ59" i="19"/>
  <c r="AD29" i="19"/>
  <c r="X49" i="19"/>
  <c r="L59" i="19"/>
  <c r="X29" i="19"/>
  <c r="X59" i="19"/>
  <c r="AJ29" i="19"/>
  <c r="X39" i="19"/>
  <c r="R49" i="19"/>
  <c r="L19" i="19"/>
  <c r="L29" i="19"/>
  <c r="AD49" i="19"/>
  <c r="AJ19" i="19"/>
  <c r="L39" i="19"/>
  <c r="AJ49" i="19"/>
  <c r="AD39" i="19"/>
  <c r="AD59" i="19"/>
  <c r="R29" i="19"/>
  <c r="L49" i="19"/>
  <c r="R59" i="19"/>
  <c r="X19" i="19"/>
  <c r="R39" i="19"/>
  <c r="AJ39" i="19"/>
  <c r="L48" i="19"/>
  <c r="X18" i="19"/>
  <c r="AE18" i="19"/>
  <c r="Y48" i="19"/>
  <c r="S28" i="19"/>
  <c r="AJ58" i="19"/>
  <c r="X48" i="19"/>
  <c r="Y28" i="19"/>
  <c r="M28" i="19"/>
  <c r="AE38" i="19"/>
  <c r="AD28" i="19"/>
  <c r="AD58" i="19"/>
  <c r="Y18" i="19"/>
  <c r="S38" i="19"/>
  <c r="AE28" i="19"/>
  <c r="M48" i="19"/>
  <c r="AJ48" i="19"/>
  <c r="L38" i="19"/>
  <c r="AD38" i="19"/>
  <c r="AJ38" i="19"/>
  <c r="L18" i="19"/>
  <c r="AD48" i="19"/>
  <c r="X38" i="19"/>
  <c r="AD18" i="19"/>
  <c r="AK28" i="19"/>
  <c r="AE58" i="19"/>
  <c r="AK58" i="19"/>
  <c r="X58" i="19"/>
  <c r="S18" i="19"/>
  <c r="AE48" i="19"/>
  <c r="S48" i="19"/>
  <c r="M18" i="19"/>
  <c r="X28" i="19"/>
  <c r="M58" i="19"/>
  <c r="L58" i="19"/>
  <c r="AJ18" i="19"/>
  <c r="R28" i="19"/>
  <c r="AK18" i="19"/>
  <c r="AK38" i="19"/>
  <c r="Y58" i="19"/>
  <c r="S58" i="19"/>
  <c r="X57" i="19"/>
  <c r="X27" i="19"/>
  <c r="AD27" i="19"/>
  <c r="X17" i="19"/>
  <c r="R47" i="19"/>
  <c r="N23" i="19"/>
  <c r="AF13" i="19"/>
  <c r="AL23" i="19"/>
  <c r="N33" i="19"/>
  <c r="S36" i="19"/>
  <c r="M46" i="19"/>
  <c r="AF33" i="19"/>
  <c r="AE36" i="19"/>
  <c r="M56" i="19"/>
  <c r="Y46" i="19"/>
  <c r="AK26" i="19"/>
  <c r="M36" i="19"/>
  <c r="M26" i="19"/>
  <c r="T13" i="19"/>
  <c r="AF23" i="19"/>
  <c r="N13" i="19"/>
  <c r="AF53" i="19"/>
  <c r="N43" i="19"/>
  <c r="Z53" i="19"/>
  <c r="T33" i="19"/>
  <c r="Z43" i="19"/>
  <c r="AL33" i="19"/>
  <c r="AL13" i="19"/>
  <c r="AF43" i="19"/>
  <c r="T53" i="19"/>
  <c r="Z23" i="19"/>
  <c r="AL53" i="19"/>
  <c r="Z33" i="19"/>
  <c r="Z13" i="19"/>
  <c r="AL43" i="19"/>
  <c r="N53" i="19"/>
  <c r="T43" i="19"/>
  <c r="Y16" i="19"/>
  <c r="AE56" i="19"/>
  <c r="AE46" i="19"/>
  <c r="AK46" i="19"/>
  <c r="S26" i="19"/>
  <c r="Y26" i="19"/>
  <c r="AK56" i="19"/>
  <c r="Y56" i="19"/>
  <c r="Y36" i="19"/>
  <c r="S56" i="19"/>
  <c r="M16" i="19"/>
  <c r="AE16" i="19"/>
  <c r="S46" i="19"/>
  <c r="S16" i="19"/>
  <c r="AJ36" i="19"/>
  <c r="L26" i="19"/>
  <c r="X36" i="19"/>
  <c r="AJ56" i="19"/>
  <c r="AD16" i="19"/>
  <c r="R46" i="19"/>
  <c r="X46" i="19"/>
  <c r="L46" i="19"/>
  <c r="R36" i="19"/>
  <c r="AD56" i="19"/>
  <c r="X26" i="19"/>
  <c r="AD26" i="19"/>
  <c r="X56" i="19"/>
  <c r="L36" i="19"/>
  <c r="AJ46" i="19"/>
  <c r="AJ26" i="19"/>
  <c r="AD36" i="19"/>
  <c r="L16" i="19"/>
  <c r="X16" i="19"/>
  <c r="R26" i="19"/>
  <c r="AJ16" i="19"/>
  <c r="L56" i="19"/>
  <c r="R56" i="19"/>
  <c r="AD46" i="19"/>
  <c r="R16" i="19"/>
  <c r="AK36" i="19"/>
  <c r="AE26" i="19"/>
  <c r="T31" i="19"/>
  <c r="Z31" i="19"/>
  <c r="AL61" i="19"/>
  <c r="AF51" i="19"/>
  <c r="Z41" i="19"/>
  <c r="T61" i="19"/>
  <c r="N41" i="19"/>
  <c r="N21" i="19"/>
  <c r="AF31" i="19"/>
  <c r="AL51" i="19"/>
  <c r="T51" i="19"/>
  <c r="T41" i="19"/>
  <c r="N31" i="19"/>
  <c r="AL41" i="19"/>
  <c r="Z21" i="19"/>
  <c r="N61" i="19"/>
  <c r="N51" i="19"/>
  <c r="AF41" i="19"/>
  <c r="T21" i="19"/>
  <c r="AF61" i="19"/>
  <c r="Z51" i="19"/>
  <c r="Z61" i="19"/>
  <c r="AF21" i="19"/>
  <c r="AL31" i="19"/>
  <c r="AL21" i="19"/>
  <c r="AK37" i="19"/>
  <c r="AK57" i="19"/>
  <c r="M27" i="19"/>
  <c r="S37" i="19"/>
  <c r="AK47" i="19"/>
  <c r="AE57" i="19"/>
  <c r="S47" i="19"/>
  <c r="S27" i="19"/>
  <c r="AE17" i="19"/>
  <c r="M37" i="19"/>
  <c r="Y37" i="19"/>
  <c r="AK27" i="19"/>
  <c r="AE37" i="19"/>
  <c r="Y27" i="19"/>
  <c r="S17" i="19"/>
  <c r="Y57" i="19"/>
  <c r="M57" i="19"/>
  <c r="M47" i="19"/>
  <c r="AK17" i="19"/>
  <c r="AE27" i="19"/>
  <c r="M17" i="19"/>
  <c r="Y17" i="19"/>
  <c r="S57" i="19"/>
  <c r="Y47" i="19"/>
  <c r="AE47" i="19"/>
  <c r="M22" i="19" l="1"/>
  <c r="S42" i="19"/>
  <c r="Y22" i="19"/>
  <c r="AE22" i="19"/>
  <c r="S32" i="19"/>
  <c r="AK52" i="19"/>
  <c r="AK32" i="19"/>
  <c r="M12" i="19"/>
  <c r="M42" i="19"/>
  <c r="AE12" i="19"/>
  <c r="AK42" i="19"/>
  <c r="S12" i="19"/>
  <c r="M32" i="19"/>
  <c r="AE32" i="19"/>
  <c r="S52" i="19"/>
  <c r="AE52" i="19"/>
  <c r="AE42" i="19"/>
  <c r="M52" i="19"/>
  <c r="Y52" i="19"/>
  <c r="AK22" i="19"/>
  <c r="S22" i="19"/>
  <c r="Y12" i="19"/>
  <c r="AK12" i="19"/>
  <c r="Y42" i="19"/>
  <c r="Y32" i="19"/>
  <c r="AL40" i="19"/>
  <c r="AF40" i="19"/>
  <c r="AG60" i="19"/>
  <c r="AM58" i="19"/>
  <c r="AF60" i="19"/>
  <c r="AF30" i="19"/>
  <c r="Z20" i="19"/>
  <c r="N50" i="19"/>
  <c r="T60" i="19"/>
  <c r="T40" i="19"/>
  <c r="N30" i="19"/>
  <c r="T30" i="19"/>
  <c r="Z30" i="19"/>
  <c r="AL30" i="19"/>
  <c r="AL20" i="19"/>
  <c r="AL50" i="19"/>
  <c r="T50" i="19"/>
  <c r="AF50" i="19"/>
  <c r="AF20" i="19"/>
  <c r="Z50" i="19"/>
  <c r="T20" i="19"/>
  <c r="Z40" i="19"/>
  <c r="Z60" i="19"/>
  <c r="AL60" i="19"/>
  <c r="N60" i="19"/>
  <c r="N40" i="19"/>
  <c r="N49" i="19"/>
  <c r="N59" i="19"/>
  <c r="AL49" i="19"/>
  <c r="N19" i="19"/>
  <c r="Z49" i="19"/>
  <c r="T59" i="19"/>
  <c r="T29" i="19"/>
  <c r="AL39" i="19"/>
  <c r="T39" i="19"/>
  <c r="Z19" i="19"/>
  <c r="AF49" i="19"/>
  <c r="AL29" i="19"/>
  <c r="AF59" i="19"/>
  <c r="AL19" i="19"/>
  <c r="AF19" i="19"/>
  <c r="T19" i="19"/>
  <c r="Z39" i="19"/>
  <c r="N39" i="19"/>
  <c r="AF39" i="19"/>
  <c r="Z29" i="19"/>
  <c r="Z59" i="19"/>
  <c r="AL59" i="19"/>
  <c r="T49" i="19"/>
  <c r="N29" i="19"/>
  <c r="AF29" i="19"/>
  <c r="T28" i="19"/>
  <c r="AL38" i="19"/>
  <c r="Z38" i="19"/>
  <c r="Z18" i="19"/>
  <c r="AF58" i="19"/>
  <c r="T38" i="19"/>
  <c r="N28" i="19"/>
  <c r="AF48" i="19"/>
  <c r="AF28" i="19"/>
  <c r="AF38" i="19"/>
  <c r="T18" i="19"/>
  <c r="AF18" i="19"/>
  <c r="Z48" i="19"/>
  <c r="Z58" i="19"/>
  <c r="Z28" i="19"/>
  <c r="T58" i="19"/>
  <c r="N48" i="19"/>
  <c r="AL28" i="19"/>
  <c r="N18" i="19"/>
  <c r="AL48" i="19"/>
  <c r="N38" i="19"/>
  <c r="N58" i="19"/>
  <c r="AL18" i="19"/>
  <c r="T48" i="19"/>
  <c r="AL58" i="19"/>
  <c r="O41" i="19"/>
  <c r="AA41" i="19"/>
  <c r="U41" i="19"/>
  <c r="O51" i="19"/>
  <c r="AM31" i="19"/>
  <c r="U61" i="19"/>
  <c r="U21" i="19"/>
  <c r="AM61" i="19"/>
  <c r="U31" i="19"/>
  <c r="O61" i="19"/>
  <c r="O21" i="19"/>
  <c r="AM21" i="19"/>
  <c r="AG31" i="19"/>
  <c r="AA51" i="19"/>
  <c r="AA31" i="19"/>
  <c r="AA61" i="19"/>
  <c r="AG41" i="19"/>
  <c r="U51" i="19"/>
  <c r="AA21" i="19"/>
  <c r="AG61" i="19"/>
  <c r="AM41" i="19"/>
  <c r="AM51" i="19"/>
  <c r="AG21" i="19"/>
  <c r="AG51" i="19"/>
  <c r="O31" i="19"/>
  <c r="AA20" i="19"/>
  <c r="AM20" i="19"/>
  <c r="U60" i="19"/>
  <c r="AA50" i="19"/>
  <c r="AM30" i="19"/>
  <c r="U30" i="19"/>
  <c r="AG40" i="19"/>
  <c r="AF17" i="19"/>
  <c r="AF47" i="19"/>
  <c r="N27" i="19"/>
  <c r="Z17" i="19"/>
  <c r="N37" i="19"/>
  <c r="Z27" i="19"/>
  <c r="AL37" i="19"/>
  <c r="T47" i="19"/>
  <c r="AF37" i="19"/>
  <c r="T27" i="19"/>
  <c r="AF27" i="19"/>
  <c r="T37" i="19"/>
  <c r="N47" i="19"/>
  <c r="AL47" i="19"/>
  <c r="T57" i="19"/>
  <c r="AL27" i="19"/>
  <c r="N17" i="19"/>
  <c r="AF57" i="19"/>
  <c r="Z47" i="19"/>
  <c r="AL17" i="19"/>
  <c r="Z57" i="19"/>
  <c r="AL57" i="19"/>
  <c r="N57" i="19"/>
  <c r="T17" i="19"/>
  <c r="Z37" i="19"/>
  <c r="AF36" i="19" l="1"/>
  <c r="AL16" i="19"/>
  <c r="AL36" i="19"/>
  <c r="T36" i="19"/>
  <c r="T26" i="19"/>
  <c r="Z46" i="19"/>
  <c r="AF46" i="19"/>
  <c r="AL46" i="19"/>
  <c r="N26" i="19"/>
  <c r="AF26" i="19"/>
  <c r="T46" i="19"/>
  <c r="T16" i="19"/>
  <c r="N16" i="19"/>
  <c r="Z56" i="19"/>
  <c r="Z36" i="19"/>
  <c r="T56" i="19"/>
  <c r="AF56" i="19"/>
  <c r="N46" i="19"/>
  <c r="N56" i="19"/>
  <c r="AL56" i="19"/>
  <c r="N36" i="19"/>
  <c r="AF16" i="19"/>
  <c r="Z26" i="19"/>
  <c r="Z16" i="19"/>
  <c r="AL26" i="19"/>
  <c r="N42" i="19"/>
  <c r="AL32" i="19"/>
  <c r="Z52" i="19"/>
  <c r="T32" i="19"/>
  <c r="AL22" i="19"/>
  <c r="N32" i="19"/>
  <c r="N22" i="19"/>
  <c r="AL12" i="19"/>
  <c r="T12" i="19"/>
  <c r="T22" i="19"/>
  <c r="AL52" i="19"/>
  <c r="Z12" i="19"/>
  <c r="Z42" i="19"/>
  <c r="AF52" i="19"/>
  <c r="Z32" i="19"/>
  <c r="T52" i="19"/>
  <c r="AF42" i="19"/>
  <c r="T42" i="19"/>
  <c r="N12" i="19"/>
  <c r="AF12" i="19"/>
  <c r="Z22" i="19"/>
  <c r="N52" i="19"/>
  <c r="AL42" i="19"/>
  <c r="AF22" i="19"/>
  <c r="AF32" i="19"/>
  <c r="AA40" i="19"/>
  <c r="O20" i="19"/>
  <c r="AA30" i="19"/>
  <c r="AM40" i="19"/>
  <c r="O30" i="19"/>
  <c r="U38" i="19"/>
  <c r="AG18" i="19"/>
  <c r="AA38" i="19"/>
  <c r="O28" i="19"/>
  <c r="U18" i="19"/>
  <c r="U48" i="19"/>
  <c r="AA48" i="19"/>
  <c r="AA58" i="19"/>
  <c r="AM28" i="19"/>
  <c r="AG28" i="19"/>
  <c r="AG38" i="19"/>
  <c r="AG58" i="19"/>
  <c r="U58" i="19"/>
  <c r="AM48" i="19"/>
  <c r="O48" i="19"/>
  <c r="O18" i="19"/>
  <c r="U28" i="19"/>
  <c r="AG48" i="19"/>
  <c r="AM38" i="19"/>
  <c r="O38" i="19"/>
  <c r="U20" i="19"/>
  <c r="AG30" i="19"/>
  <c r="O50" i="19"/>
  <c r="U40" i="19"/>
  <c r="AA28" i="19"/>
  <c r="AM50" i="19"/>
  <c r="O40" i="19"/>
  <c r="U50" i="19"/>
  <c r="AM18" i="19"/>
  <c r="AM60" i="19"/>
  <c r="AA60" i="19"/>
  <c r="O58" i="19"/>
  <c r="AG50" i="19"/>
  <c r="O60" i="19"/>
  <c r="AG20" i="19"/>
  <c r="AA18" i="19"/>
  <c r="AM19" i="19"/>
  <c r="U59" i="19"/>
  <c r="O19" i="19"/>
  <c r="AG29" i="19"/>
  <c r="O39" i="19"/>
  <c r="U19" i="19"/>
  <c r="AM49" i="19"/>
  <c r="U29" i="19"/>
  <c r="AM59" i="19"/>
  <c r="AG19" i="19"/>
  <c r="U39" i="19"/>
  <c r="U49" i="19"/>
  <c r="AM29" i="19"/>
  <c r="O49" i="19"/>
  <c r="AA39" i="19"/>
  <c r="O29" i="19"/>
  <c r="AA29" i="19"/>
  <c r="AA59" i="19"/>
  <c r="O59" i="19"/>
  <c r="AG59" i="19"/>
  <c r="AA49" i="19"/>
  <c r="AM39" i="19"/>
  <c r="AG49" i="19"/>
  <c r="AG39" i="19"/>
  <c r="AA19" i="19"/>
  <c r="AM37" i="19"/>
  <c r="AA47" i="19"/>
  <c r="U37" i="19"/>
  <c r="AA17" i="19"/>
  <c r="AG37" i="19"/>
  <c r="O37" i="19"/>
  <c r="AM57" i="19"/>
  <c r="AA27" i="19"/>
  <c r="AM47" i="19"/>
  <c r="AG47" i="19"/>
  <c r="AG27" i="19"/>
  <c r="U47" i="19"/>
  <c r="U27" i="19"/>
  <c r="AM17" i="19"/>
  <c r="U57" i="19"/>
  <c r="U17" i="19"/>
  <c r="O57" i="19"/>
  <c r="O27" i="19"/>
  <c r="AG17" i="19"/>
  <c r="AG57" i="19"/>
  <c r="AM27" i="19"/>
  <c r="O17" i="19"/>
  <c r="AA37" i="19"/>
  <c r="O47" i="19"/>
  <c r="AA57" i="19"/>
  <c r="U52" i="19" l="1"/>
  <c r="AG22" i="19"/>
  <c r="AM26" i="19"/>
  <c r="O46" i="19"/>
  <c r="AM56" i="19"/>
  <c r="AG26" i="19"/>
  <c r="AG56" i="19"/>
  <c r="U36" i="19"/>
  <c r="AG16" i="19"/>
  <c r="AG46" i="19"/>
  <c r="U16" i="19"/>
  <c r="U56" i="19"/>
  <c r="AA26" i="19"/>
  <c r="AA46" i="19"/>
  <c r="O26" i="19"/>
  <c r="AM36" i="19"/>
  <c r="AM46" i="19"/>
  <c r="U46" i="19"/>
  <c r="AA16" i="19"/>
  <c r="AA36" i="19"/>
  <c r="U26" i="19"/>
  <c r="O16" i="19"/>
  <c r="AA56" i="19"/>
  <c r="O56" i="19"/>
  <c r="O36" i="19"/>
  <c r="AM16" i="19"/>
  <c r="AG36" i="19"/>
  <c r="AG12" i="19"/>
  <c r="AG52" i="19"/>
  <c r="O22" i="19"/>
  <c r="AM32" i="19"/>
  <c r="AG42" i="19"/>
  <c r="AA22" i="19"/>
  <c r="AA12" i="19"/>
  <c r="AA52" i="19"/>
  <c r="AM52" i="19"/>
  <c r="AA42" i="19"/>
  <c r="O52" i="19"/>
  <c r="AM42" i="19"/>
  <c r="AM12" i="19"/>
  <c r="AA32" i="19"/>
  <c r="U42" i="19"/>
  <c r="AG32" i="19"/>
  <c r="O42" i="19"/>
  <c r="AM22" i="19"/>
  <c r="U22" i="19"/>
  <c r="U12" i="19"/>
  <c r="U32" i="19"/>
  <c r="O32" i="19"/>
  <c r="O12" i="19"/>
  <c r="V44" i="19" l="1"/>
  <c r="AH24" i="19"/>
  <c r="V14" i="19"/>
  <c r="AB14" i="19"/>
  <c r="P14" i="19"/>
  <c r="J14" i="19"/>
  <c r="P34" i="19"/>
  <c r="J44" i="19"/>
  <c r="J54" i="19"/>
  <c r="AH34" i="19"/>
  <c r="V34" i="19"/>
  <c r="AB24" i="19"/>
  <c r="J24" i="19"/>
  <c r="AH14" i="19"/>
  <c r="J34" i="19"/>
  <c r="AB34" i="19"/>
  <c r="P54" i="19"/>
  <c r="AB44" i="19"/>
  <c r="AH44" i="19"/>
  <c r="P44" i="19"/>
  <c r="P24" i="19"/>
  <c r="AB54" i="19"/>
  <c r="V54" i="19"/>
  <c r="AH54" i="19"/>
  <c r="V24" i="19"/>
  <c r="AC55" i="19" l="1"/>
  <c r="K45" i="19"/>
  <c r="AI55" i="19"/>
  <c r="K35" i="19"/>
  <c r="Q25" i="19"/>
  <c r="W45" i="19"/>
  <c r="K15" i="19"/>
  <c r="W35" i="19"/>
  <c r="W55" i="19"/>
  <c r="AC15" i="19"/>
  <c r="AI15" i="19"/>
  <c r="Q15" i="19"/>
  <c r="Q55" i="19"/>
  <c r="W25" i="19"/>
  <c r="K55" i="19"/>
  <c r="AI35" i="19"/>
  <c r="Q45" i="19"/>
  <c r="AC45" i="19"/>
  <c r="AI45" i="19"/>
  <c r="K25" i="19"/>
  <c r="AC25" i="19"/>
  <c r="W15" i="19"/>
  <c r="AI25" i="19"/>
  <c r="Q35" i="19"/>
  <c r="AC35" i="19"/>
  <c r="Q24" i="19"/>
  <c r="AC24" i="19"/>
  <c r="AC54" i="19"/>
  <c r="W24" i="19"/>
  <c r="AC14" i="19"/>
  <c r="W14" i="19"/>
  <c r="AI24" i="19"/>
  <c r="W54" i="19"/>
  <c r="AC44" i="19"/>
  <c r="AI14" i="19"/>
  <c r="K14" i="19"/>
  <c r="Q44" i="19"/>
  <c r="AI44" i="19"/>
  <c r="K44" i="19"/>
  <c r="AC34" i="19"/>
  <c r="K54" i="19"/>
  <c r="Q14" i="19"/>
  <c r="Q34" i="19"/>
  <c r="AI54" i="19"/>
  <c r="AI34" i="19"/>
  <c r="K34" i="19"/>
  <c r="W34" i="19"/>
  <c r="K24" i="19"/>
  <c r="W44" i="19"/>
  <c r="Q54" i="19"/>
  <c r="X24" i="19" l="1"/>
  <c r="AJ24" i="19"/>
  <c r="AJ54" i="19"/>
  <c r="R34" i="19"/>
  <c r="X34" i="19"/>
  <c r="L14" i="19"/>
  <c r="L44" i="19"/>
  <c r="X54" i="19"/>
  <c r="X14" i="19"/>
  <c r="R14" i="19"/>
  <c r="AD54" i="19"/>
  <c r="AD14" i="19"/>
  <c r="X44" i="19"/>
  <c r="AD44" i="19"/>
  <c r="L34" i="19"/>
  <c r="AJ14" i="19"/>
  <c r="AJ44" i="19"/>
  <c r="AJ34" i="19"/>
  <c r="R24" i="19"/>
  <c r="R54" i="19"/>
  <c r="L24" i="19"/>
  <c r="AD34" i="19"/>
  <c r="AD24" i="19"/>
  <c r="L54" i="19"/>
  <c r="R44" i="19"/>
  <c r="AD25" i="19"/>
  <c r="L35" i="19"/>
  <c r="AJ45" i="19"/>
  <c r="R55" i="19"/>
  <c r="R45" i="19"/>
  <c r="AJ15" i="19"/>
  <c r="R35" i="19"/>
  <c r="AD15" i="19"/>
  <c r="X25" i="19"/>
  <c r="AJ25" i="19"/>
  <c r="L15" i="19"/>
  <c r="AD45" i="19"/>
  <c r="X15" i="19"/>
  <c r="X45" i="19"/>
  <c r="L45" i="19"/>
  <c r="AD35" i="19"/>
  <c r="R15" i="19"/>
  <c r="AJ35" i="19"/>
  <c r="L55" i="19"/>
  <c r="AD55" i="19"/>
  <c r="L25" i="19"/>
  <c r="X35" i="19"/>
  <c r="R25" i="19"/>
  <c r="X55" i="19"/>
  <c r="AJ55" i="19"/>
  <c r="Y45" i="19" l="1"/>
  <c r="AK15" i="19"/>
  <c r="S45" i="19"/>
  <c r="S55" i="19"/>
  <c r="AK35" i="19"/>
  <c r="AK25" i="19"/>
  <c r="Y55" i="19"/>
  <c r="AE25" i="19"/>
  <c r="AK55" i="19"/>
  <c r="M45" i="19"/>
  <c r="M15" i="19"/>
  <c r="AK45" i="19"/>
  <c r="Y35" i="19"/>
  <c r="M55" i="19"/>
  <c r="Y25" i="19"/>
  <c r="M35" i="19"/>
  <c r="AE35" i="19"/>
  <c r="S15" i="19"/>
  <c r="AE55" i="19"/>
  <c r="Y15" i="19"/>
  <c r="S35" i="19"/>
  <c r="AE45" i="19"/>
  <c r="M25" i="19"/>
  <c r="S25" i="19"/>
  <c r="AE15" i="19"/>
  <c r="M14" i="19"/>
  <c r="Y54" i="19"/>
  <c r="AK24" i="19"/>
  <c r="AK34" i="19"/>
  <c r="M44" i="19"/>
  <c r="Y14" i="19"/>
  <c r="AE34" i="19"/>
  <c r="Y34" i="19"/>
  <c r="M34" i="19"/>
  <c r="AK44" i="19"/>
  <c r="S54" i="19"/>
  <c r="S14" i="19"/>
  <c r="Y44" i="19"/>
  <c r="M24" i="19"/>
  <c r="AE14" i="19"/>
  <c r="AK54" i="19"/>
  <c r="AE44" i="19"/>
  <c r="Y24" i="19"/>
  <c r="M54" i="19"/>
  <c r="S44" i="19"/>
  <c r="S24" i="19"/>
  <c r="AE24" i="19"/>
  <c r="AE54" i="19"/>
  <c r="AK14" i="19"/>
  <c r="S34" i="19"/>
  <c r="AF44" i="19" l="1"/>
  <c r="T34" i="19"/>
  <c r="N24" i="19"/>
  <c r="AF34" i="19"/>
  <c r="Z24" i="19"/>
  <c r="T54" i="19"/>
  <c r="AF24" i="19"/>
  <c r="AL14" i="19"/>
  <c r="AL24" i="19"/>
  <c r="N34" i="19"/>
  <c r="Z54" i="19"/>
  <c r="T44" i="19"/>
  <c r="T14" i="19"/>
  <c r="Z34" i="19"/>
  <c r="AL34" i="19"/>
  <c r="AF54" i="19"/>
  <c r="Z44" i="19"/>
  <c r="AL44" i="19"/>
  <c r="N44" i="19"/>
  <c r="AL54" i="19"/>
  <c r="T24" i="19"/>
  <c r="N54" i="19"/>
  <c r="Z14" i="19"/>
  <c r="AF14" i="19"/>
  <c r="N14" i="19"/>
  <c r="AL45" i="19"/>
  <c r="Z45" i="19"/>
  <c r="AL35" i="19"/>
  <c r="N55" i="19"/>
  <c r="AF25" i="19"/>
  <c r="AF55" i="19"/>
  <c r="T25" i="19"/>
  <c r="Z15" i="19"/>
  <c r="Z25" i="19"/>
  <c r="N35" i="19"/>
  <c r="N25" i="19"/>
  <c r="T55" i="19"/>
  <c r="AL15" i="19"/>
  <c r="T45" i="19"/>
  <c r="N15" i="19"/>
  <c r="Z55" i="19"/>
  <c r="T35" i="19"/>
  <c r="N45" i="19"/>
  <c r="Z35" i="19"/>
  <c r="AL55" i="19"/>
  <c r="AL25" i="19"/>
  <c r="AF15" i="19"/>
  <c r="AF35" i="19"/>
  <c r="T15" i="19"/>
  <c r="AF45" i="19"/>
  <c r="AG55" i="19" l="1"/>
  <c r="AA15" i="19"/>
  <c r="AM45" i="19"/>
  <c r="U35" i="19"/>
  <c r="O25" i="19"/>
  <c r="AG25" i="19"/>
  <c r="AM55" i="19"/>
  <c r="AA45" i="19"/>
  <c r="AG15" i="19"/>
  <c r="AA25" i="19"/>
  <c r="AA55" i="19"/>
  <c r="AG35" i="19"/>
  <c r="AM35" i="19"/>
  <c r="AM25" i="19"/>
  <c r="U25" i="19"/>
  <c r="AG45" i="19"/>
  <c r="O55" i="19"/>
  <c r="AM15" i="19"/>
  <c r="U45" i="19"/>
  <c r="U15" i="19"/>
  <c r="O45" i="19"/>
  <c r="O15" i="19"/>
  <c r="AA35" i="19"/>
  <c r="U55" i="19"/>
  <c r="O35" i="19"/>
  <c r="O24" i="19"/>
  <c r="AG24" i="19"/>
  <c r="AM54" i="19"/>
  <c r="O14" i="19"/>
  <c r="U34" i="19"/>
  <c r="O44" i="19"/>
  <c r="AM34" i="19"/>
  <c r="AA44" i="19"/>
  <c r="AG54" i="19"/>
  <c r="AM14" i="19"/>
  <c r="U44" i="19"/>
  <c r="AA14" i="19"/>
  <c r="AG34" i="19"/>
  <c r="AA54" i="19"/>
  <c r="U24" i="19"/>
  <c r="AA34" i="19"/>
  <c r="AG44" i="19"/>
  <c r="AG14" i="19"/>
  <c r="AA24" i="19"/>
  <c r="AM44" i="19"/>
  <c r="U54" i="19"/>
  <c r="O34" i="19"/>
  <c r="O54" i="19"/>
  <c r="AM24" i="19"/>
  <c r="U14"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tc={F6CB8D1C-958B-49C8-8348-E52A50941F33}</author>
  </authors>
  <commentList>
    <comment ref="M13" authorId="0" shapeId="0" xr:uid="{FC73CDF6-7C5C-414A-BF14-A5920C0EA2AD}">
      <text>
        <r>
          <rPr>
            <b/>
            <sz val="9"/>
            <color indexed="81"/>
            <rFont val="Tahoma"/>
            <family val="2"/>
          </rPr>
          <t xml:space="preserve">Explicación del Código del Control:
Ejemplo:
R1-C1-Con1 --&gt; R1 = Riesgo 1
                              C1 = Causa 1
                              Con1 = Control 1 
R1-C2-Con2 --&gt;R1 = Riesgo 1
                              C2= Causa 2
                              Con2= Control 2 </t>
        </r>
      </text>
    </comment>
    <comment ref="V43" authorId="1" shapeId="0" xr:uid="{F6CB8D1C-958B-49C8-8348-E52A50941F33}">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Es importante señalar cómo, a través de esta acción, se contribuye a reducir el nivel de severidad del riesgo identificado en términos de su probabilidad e impacto o a mantenerlo bajo control. </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<sst xmlns="http://schemas.openxmlformats.org/spreadsheetml/2006/main" count="1158" uniqueCount="679">
  <si>
    <t>Aceptar</t>
  </si>
  <si>
    <t>Afectación Económica</t>
  </si>
  <si>
    <t>Evitar</t>
  </si>
  <si>
    <t>Afectación Reputacional</t>
  </si>
  <si>
    <t>Reducir (transferir)</t>
  </si>
  <si>
    <t>Afectación Económica y Reputacional</t>
  </si>
  <si>
    <t>Reducir (mitigar)</t>
  </si>
  <si>
    <t>Plan de accion (solo para la opción reducir)</t>
  </si>
  <si>
    <t>Finalizado</t>
  </si>
  <si>
    <t>En curso</t>
  </si>
  <si>
    <t>Daños Activos Fisicos</t>
  </si>
  <si>
    <t>Procesos</t>
  </si>
  <si>
    <t>Ejecucion y Administracion de procesos</t>
  </si>
  <si>
    <t>Talento humano</t>
  </si>
  <si>
    <t>Fallas Tecnologicas</t>
  </si>
  <si>
    <t>Tecnología</t>
  </si>
  <si>
    <t>Fraude Externo</t>
  </si>
  <si>
    <t>Infraestructura</t>
  </si>
  <si>
    <t>Fraude Interno</t>
  </si>
  <si>
    <t>Evento externo</t>
  </si>
  <si>
    <t>Relaciones Laborales</t>
  </si>
  <si>
    <t>Usuarios, productos y practicas , organizacionales</t>
  </si>
  <si>
    <t>Daños ambientales</t>
  </si>
  <si>
    <t>Preventivo</t>
  </si>
  <si>
    <t>PROCESO</t>
  </si>
  <si>
    <t>Columna1</t>
  </si>
  <si>
    <t>MISIONAL</t>
  </si>
  <si>
    <t>APOYO</t>
  </si>
  <si>
    <t>EVALUACION</t>
  </si>
  <si>
    <t>Proceso</t>
  </si>
  <si>
    <t>Objetivo</t>
  </si>
  <si>
    <t>Direcc_Téc_u_Oficina</t>
  </si>
  <si>
    <t>Despacho_del_Ministro</t>
  </si>
  <si>
    <t>Oficina_Asesora_de_Planeación</t>
  </si>
  <si>
    <t>Secretaría_General</t>
  </si>
  <si>
    <t>Dirección_de_Posicionamiento_y_Liderazgo_Deportivo</t>
  </si>
  <si>
    <t>Dirección_de_Inspección_Vigilancia_y_Control</t>
  </si>
  <si>
    <t>Dirección_de_Fomento_y_Desarrollo</t>
  </si>
  <si>
    <t>Dirección_de_Recursos_y_Herramientas_del_Sistema_Nacional_del_Deporte</t>
  </si>
  <si>
    <t>Despacho_Viceministro</t>
  </si>
  <si>
    <t>Oficina_Asesora_Jurídica</t>
  </si>
  <si>
    <t>Oficina_de_Control_Interno_Disciplinario</t>
  </si>
  <si>
    <t>Oficina_de_Control_Interno</t>
  </si>
  <si>
    <t>Detectivo</t>
  </si>
  <si>
    <t>Estratégico</t>
  </si>
  <si>
    <t>Planeación Estratégica</t>
  </si>
  <si>
    <t>Establecer el marco estratégico para orientar todas las políticas, planes, programas, proyectos y actuaciones del sector.</t>
  </si>
  <si>
    <t>Gestión</t>
  </si>
  <si>
    <t>GIT Comunicaciones</t>
  </si>
  <si>
    <t>GIT Planeación y Gestión</t>
  </si>
  <si>
    <t>GIT Contratación</t>
  </si>
  <si>
    <t>GIT Deporte de Rendimiento Convencional</t>
  </si>
  <si>
    <t>GIT Deporte Profesional</t>
  </si>
  <si>
    <t>GIT Recreación</t>
  </si>
  <si>
    <t>GIT Centro de Alto Rendimiento - CAR</t>
  </si>
  <si>
    <t>N/A</t>
  </si>
  <si>
    <t>Correctivo</t>
  </si>
  <si>
    <t>Misional</t>
  </si>
  <si>
    <t>Gestión Organizacional</t>
  </si>
  <si>
    <t>Mantener y mejorar continuamente el sistema integrado de gestión (SIG), mediante el cumplimiento de los requisitos de las normas aplicables , con el fin de obtener resultados con eficiencia, eficacia y efectividad en el Sistema Integrado de Gestión.</t>
  </si>
  <si>
    <t>Corrupción</t>
  </si>
  <si>
    <t>GIT Organización Nacional Antidopaje</t>
  </si>
  <si>
    <t>GIT de Seguimiento</t>
  </si>
  <si>
    <t>GIT Gestión Administrativa</t>
  </si>
  <si>
    <t>GIT Centro de Ciencias del Deporte - CCD</t>
  </si>
  <si>
    <t>GIT Deporte Aficionado</t>
  </si>
  <si>
    <t>GIT Deporte Escolar</t>
  </si>
  <si>
    <t>GIT Laboratorio Control al Dopaje</t>
  </si>
  <si>
    <t>Automático</t>
  </si>
  <si>
    <t>Apoyo</t>
  </si>
  <si>
    <t>Gestión de Comunicaciones</t>
  </si>
  <si>
    <t>Establecer lineamientos de comunicación interna y externa dirigido a los diferentes grupos de interés, con el fin de contribuir a la proyección de la imagen institucional y garantizar acceso a la información.</t>
  </si>
  <si>
    <t>Seguridad de la Información</t>
  </si>
  <si>
    <t>GIT de Gestión del Conocimiento e Innovación</t>
  </si>
  <si>
    <t>GIT Gestión Financiera y Presupuestal</t>
  </si>
  <si>
    <t>GIT Programas y Proyectos Deportivos</t>
  </si>
  <si>
    <t>GIT Actuaciones Administrativas</t>
  </si>
  <si>
    <t>GIT Actividad Física</t>
  </si>
  <si>
    <t>GIT Infraestructura</t>
  </si>
  <si>
    <t>Manual</t>
  </si>
  <si>
    <t>Evaluación</t>
  </si>
  <si>
    <t>Formulación y Adopción de Políticas, Planes y Programas</t>
  </si>
  <si>
    <t>Formular y adoptar Políticas Públicas, Planes y Programas en materia de la Recreación, el Deporte, la Actividad física y el Aprovechamiento del tiempo libre en Colombia.</t>
  </si>
  <si>
    <t xml:space="preserve"> GIT Tesorería</t>
  </si>
  <si>
    <t>GIT Deporte de Rendimiento Paralímpico</t>
  </si>
  <si>
    <t>GIT Deporte Social Comunitario</t>
  </si>
  <si>
    <t>Documentado</t>
  </si>
  <si>
    <t>Altos Logros</t>
  </si>
  <si>
    <t>Implementar políticas, planes y programas orientados a la consecución de altos logros para el posicionamiento y liderazgo deportivo del país</t>
  </si>
  <si>
    <t>GIT Talento Humano</t>
  </si>
  <si>
    <t>GIT Desarrollo Psicosocial</t>
  </si>
  <si>
    <t>Sin Documentar</t>
  </si>
  <si>
    <t>Inspección, Vigilancia y Control</t>
  </si>
  <si>
    <t>Ejercer las funciones de inspección, vigilancia y control para formalizar los organismos deportivos y demás entidades que conforman el Sistema Nacional del Deporte.</t>
  </si>
  <si>
    <t>GIT Servicio Integral  al Ciudadano</t>
  </si>
  <si>
    <t>GIT Juegos y Eventos Deportivos</t>
  </si>
  <si>
    <t>Continua</t>
  </si>
  <si>
    <t>Fomento al Desarrollo Humano y Social</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</si>
  <si>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</si>
  <si>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GIT TIC´s</t>
  </si>
  <si>
    <t>Aleatoria</t>
  </si>
  <si>
    <t>Apoyo a la Infraestructura Técnica y Científica</t>
  </si>
  <si>
    <t>Contribuir al mejoramiento y desarrollo del Sistema Nacional del Deporte a través de la infraestructura tecnológica, locativa, científica y de información y de la innovación e investigación en el deporte colombiano.</t>
  </si>
  <si>
    <t>Registro Sustancial</t>
  </si>
  <si>
    <t>Servicio Integral al Ciudadano</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</si>
  <si>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</si>
  <si>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Registro Material</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</si>
  <si>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</si>
  <si>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</si>
  <si>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Sin registro</t>
  </si>
  <si>
    <t>Gestión de Talento Humano</t>
  </si>
  <si>
    <t>Administrar y desarrollar el talento humano de COLDEPORTES a través de la planeación, ejecución, verificación y mejoramiento de los planes y programas del área con la finalidad de mejorar la calidad de vida de los servidores públicos y tener una planta de personal calificada.</t>
  </si>
  <si>
    <t>Gestión Documental</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</si>
  <si>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</si>
  <si>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Reducir</t>
  </si>
  <si>
    <t>Adquisiciones de Bienes y Servicios</t>
  </si>
  <si>
    <t>Adelantar procesos contractuales en la adquisición de obras, bienes y servicios dando cumplimiento a los requisitos legales y políticas internas de la Entidad para dar respuesta eficaz a las necesidades de los procesos.</t>
  </si>
  <si>
    <t>Gestión Financiera y Tesorería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</si>
  <si>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</si>
  <si>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Gestión Jurídica</t>
  </si>
  <si>
    <t>Desarrollar las actividades asociadas a la gestión jurídica de la entidad, mediante el cumplimiento de la normatividad vigente aplicable con la finalidad de asegurar la defensa jurídica y prevención de daño antijurídico de la entidad</t>
  </si>
  <si>
    <t>Gestión de Recursos Físicos</t>
  </si>
  <si>
    <t>Gestionar y optimizar obras, bienes y servicios mediante la administración, mantenimiento y control de los bienes muebles e inmuebles necesarios para responder a las necesidades de los procesos estratégicos, misionales y de soporte aplicables a COLDEPORTES.</t>
  </si>
  <si>
    <t>Evaluación Independiente  y Mejora Continua</t>
  </si>
  <si>
    <t>Seguimiento y Evaluación de la Gestión</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</si>
  <si>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</si>
  <si>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Gestión Proceso Disciplinario</t>
  </si>
  <si>
    <t>No iniciada</t>
  </si>
  <si>
    <t>Si</t>
  </si>
  <si>
    <t>No</t>
  </si>
  <si>
    <t>Responsable</t>
  </si>
  <si>
    <t>Acción
(Propósito-Verbo)</t>
  </si>
  <si>
    <t>Complemento
(Como se ejecuta+que pasa con las desviaciones+evidencia)</t>
  </si>
  <si>
    <t>Tipo</t>
  </si>
  <si>
    <t>Implementación</t>
  </si>
  <si>
    <t>Documentación</t>
  </si>
  <si>
    <t>Frecuencia</t>
  </si>
  <si>
    <t>Evidencia</t>
  </si>
  <si>
    <t>Área de Impacto</t>
  </si>
  <si>
    <t>Área de Factores de Riesgo</t>
  </si>
  <si>
    <t>Causa Inmediata</t>
  </si>
  <si>
    <t>Causa Raíz</t>
  </si>
  <si>
    <t>Descripción del Riesgo</t>
  </si>
  <si>
    <t>Clasificación del Riesgo</t>
  </si>
  <si>
    <t>Frecuencia con la cual se realiza la actividad</t>
  </si>
  <si>
    <t>Criterios de impacto</t>
  </si>
  <si>
    <t>Tratamiento</t>
  </si>
  <si>
    <t>Acción</t>
  </si>
  <si>
    <t>Soporte o Evidencia de la Acción</t>
  </si>
  <si>
    <t>Responsable de la ejecución</t>
  </si>
  <si>
    <t>Fecha Implementación</t>
  </si>
  <si>
    <t>Versión: 2</t>
  </si>
  <si>
    <t>DIRECCIONAMIENTO ESTRATÉGICO Y APRENDIZAJE ORGANIZACIONAL</t>
  </si>
  <si>
    <t>Código: DE- FR -002</t>
  </si>
  <si>
    <t xml:space="preserve">Formato 
Mapa de Riesgos </t>
  </si>
  <si>
    <t>Fecha: 15/04/2024</t>
  </si>
  <si>
    <t>Plan de Tratamiento</t>
  </si>
  <si>
    <t>N° Riesgo</t>
  </si>
  <si>
    <t>Consecuencias</t>
  </si>
  <si>
    <t>Probabilidad Residual Final</t>
  </si>
  <si>
    <t>Impacto Residual Final</t>
  </si>
  <si>
    <t>Indicador  Clave del Riesgo</t>
  </si>
  <si>
    <t>Indicador del Desempeño del Control</t>
  </si>
  <si>
    <t>RF-Un bien público</t>
  </si>
  <si>
    <t xml:space="preserve">Daños Activos Fisicos </t>
  </si>
  <si>
    <t>R1</t>
  </si>
  <si>
    <t>Talento Humano</t>
  </si>
  <si>
    <t>Usuarios, productos y practicas, organizacionales</t>
  </si>
  <si>
    <t xml:space="preserve">     El riesgo afecta la imagen de la entidad con algunos usuarios de relevancia frente al logro de los objetivos</t>
  </si>
  <si>
    <t>Con Registro</t>
  </si>
  <si>
    <t xml:space="preserve">Gestión </t>
  </si>
  <si>
    <t>RF-Un interés patrimonial de naturaleza pública</t>
  </si>
  <si>
    <t>Ejecución y administración de procesos</t>
  </si>
  <si>
    <t xml:space="preserve">     Afectación menor a 10 SMLMV .</t>
  </si>
  <si>
    <t>R3</t>
  </si>
  <si>
    <t>Ejecución y Administración de Procesos</t>
  </si>
  <si>
    <t>R4</t>
  </si>
  <si>
    <t>R5</t>
  </si>
  <si>
    <t>R6</t>
  </si>
  <si>
    <t>Punto de Riesgo Fiscal_Actividad Administrativa</t>
  </si>
  <si>
    <t>Sin Registro</t>
  </si>
  <si>
    <t>R7</t>
  </si>
  <si>
    <t>R8</t>
  </si>
  <si>
    <t>R9</t>
  </si>
  <si>
    <t>R10</t>
  </si>
  <si>
    <t>X</t>
  </si>
  <si>
    <t>Nivel</t>
  </si>
  <si>
    <t>Probabilidad</t>
  </si>
  <si>
    <t>Media</t>
  </si>
  <si>
    <t>Alta</t>
  </si>
  <si>
    <t>Muy Alta</t>
  </si>
  <si>
    <t>DETERMINAR EL IMPACTO</t>
  </si>
  <si>
    <r>
      <t xml:space="preserve">
El impacto, entendido como las consecuencias que pueden generarse en la Entidad a partir de la materialización de un riesgo, se establecerá de acuerdo con los criterios relacionados en las siguientes tablas para los riesgos, seguridad de la información y corrupción.
Por favor de clic en el título nivel de  impacto según tipo de riesgo  y analice de acuerdo a las descripciones de los impactos o consecuencias de cada uno de los niveles, cual aplica al riesgo que esta valorando.
                    </t>
    </r>
    <r>
      <rPr>
        <u/>
        <sz val="11"/>
        <color theme="4" tint="-0.249977111117893"/>
        <rFont val="Segoe UI"/>
        <family val="2"/>
      </rPr>
      <t xml:space="preserve">
</t>
    </r>
    <r>
      <rPr>
        <sz val="11"/>
        <color theme="4" tint="-0.249977111117893"/>
        <rFont val="Segoe UI"/>
        <family val="2"/>
      </rPr>
      <t xml:space="preserve">            </t>
    </r>
    <r>
      <rPr>
        <sz val="11"/>
        <color theme="1"/>
        <rFont val="Segoe UI"/>
        <family val="2"/>
      </rPr>
      <t xml:space="preserve">
</t>
    </r>
  </si>
  <si>
    <t xml:space="preserve"> Niveles de Impacto para Riesgos de Corrupción</t>
  </si>
  <si>
    <t xml:space="preserve">Niveles de Impacto para Riesgos de Gestión y de Seguridad de la Información </t>
  </si>
  <si>
    <t xml:space="preserve">Niveles de Impacto para Riesgos  Fiscales </t>
  </si>
  <si>
    <t>Niveles de Impacto para Riesgos en general y de la Seguridad de la Información</t>
  </si>
  <si>
    <r>
      <t xml:space="preserve">Las variables para determinar el impacto son: Afectación económica y la reputacionales.
</t>
    </r>
    <r>
      <rPr>
        <b/>
        <sz val="12"/>
        <color theme="1"/>
        <rFont val="Segoe UI"/>
        <family val="2"/>
      </rPr>
      <t>Nota</t>
    </r>
    <r>
      <rPr>
        <sz val="12"/>
        <color theme="1"/>
        <rFont val="Segoe UI"/>
        <family val="2"/>
      </rPr>
      <t>: Cuando se presenten ambos impactos para un riesgo, tanto económico como reputacional, con diferente niveles se debe tomar el nivel más alto.</t>
    </r>
  </si>
  <si>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</si>
  <si>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</si>
  <si>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</si>
  <si>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</si>
  <si>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</si>
  <si>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</si>
  <si>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</si>
  <si>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</si>
  <si>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</si>
  <si>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</si>
  <si>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Alta Dirección y/o miembros del SND</t>
  </si>
  <si>
    <t>Moderado</t>
  </si>
  <si>
    <t>Moderado 60%</t>
  </si>
  <si>
    <t xml:space="preserve">Entre 50 y 100 SMLMV </t>
  </si>
  <si>
    <t>El riesgo afecta la imagen de la entidad con algunos usuarios de relevancia frente al logro de los objetivos</t>
  </si>
  <si>
    <t>Repuestas Corrupción en Moderado</t>
  </si>
  <si>
    <t>Mayor</t>
  </si>
  <si>
    <t>Mayor 80%</t>
  </si>
  <si>
    <t xml:space="preserve">Entre 100 y 500 SMLMV </t>
  </si>
  <si>
    <t>El riesgo afecta la imagen de de la entidad con efecto publicitario sostenido a nivel de sector administrativo, nivel departamental o municipal</t>
  </si>
  <si>
    <t>Repuestas Corrupción en Mayor</t>
  </si>
  <si>
    <t>Catastrófico</t>
  </si>
  <si>
    <t>Catastrófico 100%</t>
  </si>
  <si>
    <t xml:space="preserve">Mayor a 500 SMLMV </t>
  </si>
  <si>
    <t>El riesgo afecta la imagen de la entidad a nivel nacional, con efecto publicitarios sostenible a nivel país</t>
  </si>
  <si>
    <t>Repuestas Corrupción en Catastrófico</t>
  </si>
  <si>
    <t>Afectación_Económica_o_presupuestal</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</si>
  <si>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</si>
  <si>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</si>
  <si>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</si>
  <si>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Alta Dirección y/o miembros del SND</t>
  </si>
  <si>
    <t xml:space="preserve">     Entre 50 y 100 SMLMV </t>
  </si>
  <si>
    <t xml:space="preserve">     Repuestas Corrupción en Moderado</t>
  </si>
  <si>
    <t xml:space="preserve">     Entre 100 y 500 SMLMV </t>
  </si>
  <si>
    <t xml:space="preserve">     El riesgo afecta la imagen de de la entidad con efecto publicitario sostenido a nivel de sector administrativo, nivel departamental o municipal</t>
  </si>
  <si>
    <t xml:space="preserve">     Repuestas Corrupción en Mayor</t>
  </si>
  <si>
    <t xml:space="preserve">     Mayor a 500 SMLMV </t>
  </si>
  <si>
    <t xml:space="preserve">     El riesgo afecta la imagen de la entidad a nivel nacional, con efecto publicitarios sostenible a nivel país</t>
  </si>
  <si>
    <t xml:space="preserve">     Repuestas Corrupción en Catastrófico</t>
  </si>
  <si>
    <t>Niveles de Impacto para Riesgos de Corrupción</t>
  </si>
  <si>
    <t>Para la calificación del impacto de los riesgos clasificados con tipología de corrupción, se deberá responder las siguientes preguntas, con el fin de determinar el nivel de impacto del riesgo en caso de llegarse a materializar. 
Una vez responda las diecinueve (19) preguntas para cada uno de los riesgos de corrupción, automáticamente la presente hoja se establecerá el nivel de impacto del riesgo que se encuentra valorando, segun los rangos descritos a continuación:
Rangos: 
Impacto Moderado --&gt; Si al responder las diecinueve (19) preguntas, se obtienen entre una (1) a cinco (5) preguntas afirmativas, es decir, genera medianas consecuencias sobre la Entidad .
Impacto Mayor --&gt; Si al responder las diecinueve (19) preguntas se obtienen entre seis (6) a once (11) preguntas afirmativas, es decir, genera altas consecuencias sobre la Entidad.
Impacto Catastrófico --&gt; Si al responder las diecinueve (19) preguntas se obtienen entre doce (12) a diecinueve (19) preguntas afirmativas, es decir, genera consecuencias desastrosas para la Entidad</t>
  </si>
  <si>
    <t>N°.</t>
  </si>
  <si>
    <t>Si el riesgo de corrupción se materializa podría…</t>
  </si>
  <si>
    <t>Respuesta</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</si>
  <si>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</si>
  <si>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</si>
  <si>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</si>
  <si>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</si>
  <si>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</si>
  <si>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</si>
  <si>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</si>
  <si>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</si>
  <si>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</si>
  <si>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</si>
  <si>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</si>
  <si>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</si>
  <si>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</si>
  <si>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</si>
  <si>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</si>
  <si>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</si>
  <si>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</si>
  <si>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</si>
  <si>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</si>
  <si>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Total</t>
  </si>
  <si>
    <t>Nivel de Impacto</t>
  </si>
  <si>
    <t>Niveles de Impacto para Riesgos Fiscales</t>
  </si>
  <si>
    <r>
      <rPr>
        <b/>
        <sz val="11"/>
        <rFont val="Calibri"/>
        <family val="2"/>
        <scheme val="minor"/>
      </rPr>
      <t xml:space="preserve">Área de impacto: </t>
    </r>
    <r>
      <rPr>
        <sz val="11"/>
        <rFont val="Calibri"/>
        <family val="2"/>
        <scheme val="minor"/>
      </rPr>
      <t>es de carácter económico únicamente, sobre el patrimonio público, en caso de materializarse el riesgo fiscal (efecto dañoso sobre bienes o recursos o intereses patrimoniales de naturaleza pública).</t>
    </r>
  </si>
  <si>
    <r>
      <rPr>
        <b/>
        <sz val="11"/>
        <rFont val="Calibri"/>
        <family val="2"/>
        <scheme val="minor"/>
      </rPr>
      <t>Excepciones</t>
    </r>
    <r>
      <rPr>
        <sz val="11"/>
        <rFont val="Calibri"/>
        <family val="2"/>
        <scheme val="minor"/>
      </rPr>
      <t xml:space="preserve">
(i)	Los riesgos de daño antijurídico -riesgo de pago de condenas y conciliaciones.
Los efectos económicos generados por causas exógenas, es decir, no relacionadas con acción u omisión de los gestores públicos, como son hechos de fuerza mayor, caso fortuito o hecho de un tercero 
</t>
    </r>
  </si>
  <si>
    <t xml:space="preserve">Tabla Criterios para definir Àrea de Impacto Econòmico </t>
  </si>
  <si>
    <t xml:space="preserve">Porcentaje </t>
  </si>
  <si>
    <t>Leve</t>
  </si>
  <si>
    <t>Menor-</t>
  </si>
  <si>
    <t xml:space="preserve">Moderado </t>
  </si>
  <si>
    <t xml:space="preserve">Mayor </t>
  </si>
  <si>
    <r>
      <rPr>
        <b/>
        <sz val="12"/>
        <color theme="1"/>
        <rFont val="Arial"/>
        <family val="2"/>
      </rPr>
      <t>NOTA:</t>
    </r>
    <r>
      <rPr>
        <sz val="12"/>
        <color theme="1"/>
        <rFont val="Arial"/>
        <family val="2"/>
      </rPr>
      <t xml:space="preserve"> El riesgo fiscal, puede impactar sobre: los recursos públicos y/o los bienes y/o intereses patrimoniales de naturaleza pública.</t>
    </r>
  </si>
  <si>
    <t>Criterios</t>
  </si>
  <si>
    <t>Subcriterios</t>
  </si>
  <si>
    <t>Afectación Económica o presupuestal</t>
  </si>
  <si>
    <t>Afectación menor a 10 SMLMV .</t>
  </si>
  <si>
    <t xml:space="preserve">El riesgo afecta la imagen de la entidad internamente, de conocimiento general, nivel interno, de Alta Dirección y/o miembros del SND </t>
  </si>
  <si>
    <t>No aplica</t>
  </si>
  <si>
    <t>❌</t>
  </si>
  <si>
    <t>✔</t>
  </si>
  <si>
    <t>MAPA DE CALOR INHERENTE</t>
  </si>
  <si>
    <t>Matriz de Calor Inherente</t>
  </si>
  <si>
    <t>Impacto</t>
  </si>
  <si>
    <t>Muy Alta
100%</t>
  </si>
  <si>
    <t>Extremo</t>
  </si>
  <si>
    <t>Alta
80%</t>
  </si>
  <si>
    <t>Alto</t>
  </si>
  <si>
    <t>Media
60%</t>
  </si>
  <si>
    <t>Baja
40%</t>
  </si>
  <si>
    <t>Bajo</t>
  </si>
  <si>
    <t>Muy Baja
20%</t>
  </si>
  <si>
    <t>Leve
20%</t>
  </si>
  <si>
    <t>Menor
40%</t>
  </si>
  <si>
    <t>Moderado
60%</t>
  </si>
  <si>
    <t>Mayor
80%</t>
  </si>
  <si>
    <t>Catastrófico
100%</t>
  </si>
  <si>
    <t>MAPA DE CALOR RESIDUAL</t>
  </si>
  <si>
    <t xml:space="preserve"> Matriz de Calor Residual</t>
  </si>
  <si>
    <t>ESTRATEGIAS DE TRATAMIENTO</t>
  </si>
  <si>
    <t>NIVEL DE RIESGO RESIDUAL</t>
  </si>
  <si>
    <t>NIVEL DE ACEPTACIÓN</t>
  </si>
  <si>
    <t>OPCIONES DE TRATAMIENTO</t>
  </si>
  <si>
    <t>APROBACIÓN PLAN DE ACCIÓN</t>
  </si>
  <si>
    <t>JUSTIFICACIÓN Y SEGUIMIENTO</t>
  </si>
  <si>
    <t>Inaceptable</t>
  </si>
  <si>
    <t>No asumir la actividad que genera este riesgo</t>
  </si>
  <si>
    <t>Comité Institucional de Coordinación de Control Interno</t>
  </si>
  <si>
    <t>Debido a que representan mayores niveles de probabilidad e impacto que podrían incidir directamente sobre los objetivos estratégicos, se establecerán controles que permitan reducir el riesgo a niveles aceptables, las cuales serán administradas mediante los mapas de riesgos y serán monitoreadas constantemente por los líderes de procesos, generando reportes cuatrimestrales de su monitoreo; a su vez la Oficina Asesora de Planeación desarrollará monitoreo y evaluación de los controles y la Oficina de Control Interno proporcionará un aseguramiento objetivo sobre su efectividad.</t>
  </si>
  <si>
    <t xml:space="preserve">Se deben establecer las acciones que se adelantarán como complemento a los controles establecidos, no necesariamente son controles adicionales. </t>
  </si>
  <si>
    <t>Es viable diligenciar la acción que deriva de esta (ejemplo póliza seguros, terceración), indicando información relevante.</t>
  </si>
  <si>
    <t>Aceptable</t>
  </si>
  <si>
    <t>Líder de Proceso</t>
  </si>
  <si>
    <t>Considerando que son riesgos que presentan una probabilidad reducida y que de llegarse a materializar no afectarían significativamente el cumplimiento de la estrategia, no obstante, estos serán controlados a través de la definición de puntos de control en el desarrollo de las actividades propias del proceso.</t>
  </si>
  <si>
    <t>No se requieren acciones adicionales</t>
  </si>
  <si>
    <t xml:space="preserve">Tipo </t>
  </si>
  <si>
    <t>Evento Externo</t>
  </si>
  <si>
    <t>Daños Activos Físicos</t>
  </si>
  <si>
    <t>Daños Ambientales</t>
  </si>
  <si>
    <t>Efecto Dañoso sobre Bien Público</t>
  </si>
  <si>
    <t>Efecto Dañoso sobre Recurso Publico</t>
  </si>
  <si>
    <t>Punto de Riesgo Fiscal_Actividad Contable y Financiera</t>
  </si>
  <si>
    <t>Efecto Dañoso sobre Bien y/o Recurso Publico</t>
  </si>
  <si>
    <t xml:space="preserve">Punto de Riesgo Fiscal_Etapas de la Contrataciòn </t>
  </si>
  <si>
    <t xml:space="preserve">Efecto Dañoso sobre Interés Patrimonial de Naturaleza Publica </t>
  </si>
  <si>
    <t xml:space="preserve">Punto de Riesgo Fiscal_Actividad de Defensa Judicial </t>
  </si>
  <si>
    <t xml:space="preserve">Fallas Tecnológicas </t>
  </si>
  <si>
    <t xml:space="preserve">Punto de Riesgo Fiscal_Actividad Gestiòn de  Cobro </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</si>
  <si>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</si>
  <si>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</si>
  <si>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</si>
  <si>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</si>
  <si>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</si>
  <si>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</si>
  <si>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</si>
  <si>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</si>
  <si>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</si>
  <si>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</si>
  <si>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</si>
  <si>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</si>
  <si>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</si>
  <si>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</si>
  <si>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</si>
  <si>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</si>
  <si>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</si>
  <si>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</si>
  <si>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</si>
  <si>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Deporte y Recreación</t>
  </si>
  <si>
    <t>Ministerio del Deporte</t>
  </si>
  <si>
    <t xml:space="preserve">Luz Cristina Lopez Diaz </t>
  </si>
  <si>
    <t xml:space="preserve">Sector: </t>
  </si>
  <si>
    <t>Entidad:</t>
  </si>
  <si>
    <t>Ministro del Deporte:</t>
  </si>
  <si>
    <t>Vigencia:</t>
  </si>
  <si>
    <t>IDENTIFICACIÓN DE LA ENTIDAD</t>
  </si>
  <si>
    <t>Identificación de Riesgos</t>
  </si>
  <si>
    <t>Tipología del Riesgo</t>
  </si>
  <si>
    <t>Riesgo</t>
  </si>
  <si>
    <t>Objetivo del Proceso</t>
  </si>
  <si>
    <t>Análisis del Riesgo Inherente</t>
  </si>
  <si>
    <t>Zona de Riesgo</t>
  </si>
  <si>
    <t xml:space="preserve">Descripción de Controles </t>
  </si>
  <si>
    <t>No. Control</t>
  </si>
  <si>
    <t>Definición del Control</t>
  </si>
  <si>
    <t>R1-Con-1</t>
  </si>
  <si>
    <t>Atributos del Control</t>
  </si>
  <si>
    <t>Evaluación del Riesgo -Nivel del Riesgo Residual</t>
  </si>
  <si>
    <t>Afectacion</t>
  </si>
  <si>
    <t>Zona de Riesgo Final</t>
  </si>
  <si>
    <t>Soporte o evidencia de la acción</t>
  </si>
  <si>
    <t>Fecha implementación</t>
  </si>
  <si>
    <t>R2</t>
  </si>
  <si>
    <t>Gestión Financiera</t>
  </si>
  <si>
    <t>Gestión de los Recursos Físicos</t>
  </si>
  <si>
    <t>Inspección Vigilancia y Control</t>
  </si>
  <si>
    <t>Gestión del Talento Humano</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</si>
  <si>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</si>
  <si>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t>Gestión de TICS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</si>
  <si>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</si>
  <si>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</si>
  <si>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</si>
  <si>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</si>
  <si>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R13</t>
  </si>
  <si>
    <t>R14</t>
  </si>
  <si>
    <t>Implementar políticas, planes y programas orientados a la consecución de altos logros para el posicionamiento y liderazgo deportivo del país.</t>
  </si>
  <si>
    <t>R15</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</si>
  <si>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</si>
  <si>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</si>
  <si>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</si>
  <si>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</si>
  <si>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</si>
  <si>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Gestionar y optimizar obras, bienes y servicios mediante la administración, mantenimiento y control de los bienes muebles e inmuebles necesarios para responder a las necesidades de los procesos estratégicos, misionales y de soporte aplicables a Mindeporte"</t>
  </si>
  <si>
    <t xml:space="preserve">Debilidad en el protocolo de atención </t>
  </si>
  <si>
    <t xml:space="preserve">Baja </t>
  </si>
  <si>
    <t>Reducir(Mitigar)</t>
  </si>
  <si>
    <t>Profesional, técnico o asistencial asignado para la atención de canales</t>
  </si>
  <si>
    <t>(Número de incidencias / Número de cierres de registro de atenciones realizados)x100</t>
  </si>
  <si>
    <t>Coordinador GIT Comunicaciones</t>
  </si>
  <si>
    <t>Indicador del Desempeño del Control = (# eventos / frecuencia con la cual se realiza la actividad)*100</t>
  </si>
  <si>
    <t>1. Deterioro de la imagen institucional. 
2. Desgaste administrativo por reprocesos.
3. Toma de decisiones con base en información financiera que no sea consistente con la realidad económica y financiera de la Entidad y la normatividad vigente aplicable.
4. Afectación de la información contenida en la Gestión Financiera de la Entidad. 
5. Sanciones Disciplinarias.
6. Realizar extemporáneamente los pagos de las obligaciones adquiridas por la Entidad y/o los reportes de información financiera a entidades obligadas (DIAN-MHCP-CGR-CGN). 
7. No fenecimiento de la Cuenta Fiscal de la Entidad por parte de la Contraloría General de la República - CGR. 
8. Pago de sanciones e intereses de mora por registro inoportuno de las transacciones asociadas a la Gestión Financiera.
9.  Incumplimiento de objetivos y metas institucionales
10. Sanciones de tipo fiscal, penal, disciplinaria y civil impuestas por parte de los entes de control.</t>
  </si>
  <si>
    <t>Profesionales delegados como enlaces de MIPG del GIT Tesorería.</t>
  </si>
  <si>
    <t>Cumplimiento del Plan de Tratamiento = (# de actividades finalizadas / # de actividades definidas en el plan de tratamiento) x 100%</t>
  </si>
  <si>
    <t>Intereses particulares que afecten la objetividad  en el proceso de respuesta de las Acciones de Tutela</t>
  </si>
  <si>
    <t>Correo electrónico establecido por la OAJ</t>
  </si>
  <si>
    <t>Jefe de la Oficina Asesora Juridica</t>
  </si>
  <si>
    <t>Realizar tres (3 )revisiones aleatorias de la aplicación el procedimiento de Acciones de Tutela con el personal de la Oficina Asesora Jurídica.</t>
  </si>
  <si>
    <t>Tres (3) Actas  de las revisiones realizadas.</t>
  </si>
  <si>
    <t>Jefe de la Oficina Asesora Juridica y contratistas asignados para la ejecución de la acción</t>
  </si>
  <si>
    <t>Perdida o daño de elementos a cargo del Almacen
 - Perdida o daño de bienes asignados a Funcionarios  
- Procesos disciplinarios, fiscales y penales.</t>
  </si>
  <si>
    <t>No cumplir con el procedimiento de  revision de proyectos</t>
  </si>
  <si>
    <t xml:space="preserve">Media </t>
  </si>
  <si>
    <t>R2-Con-1</t>
  </si>
  <si>
    <t>R8-Con-1</t>
  </si>
  <si>
    <t>R3-Con-2</t>
  </si>
  <si>
    <t>R3-Con-1</t>
  </si>
  <si>
    <t>R4-Con-1</t>
  </si>
  <si>
    <t>R5-Con-1</t>
  </si>
  <si>
    <t>R6-Con-1</t>
  </si>
  <si>
    <t>R6-Con-2</t>
  </si>
  <si>
    <t>R7-Con-1</t>
  </si>
  <si>
    <t>R9-Con-1</t>
  </si>
  <si>
    <t>Se presentan fallas en las estrategias de control de acceso a los sistemas de información de la entidad</t>
  </si>
  <si>
    <t>* Deterioro de la imagen institucional
* Procesos legales
* Fugas o pérdidas de información
* Faltas de disponibilidad de los servicios tecnológicos</t>
  </si>
  <si>
    <t>Posibilidad de afectación económica o reputacional por acceder, facilitar el acceso o alterar los datos de los sistemas de información de la entidad con el fin de  beneficiarse a nombre propio o de terceros</t>
  </si>
  <si>
    <t>R10-Con-1</t>
  </si>
  <si>
    <t>Coordinador GIT TIC's</t>
  </si>
  <si>
    <t>Direccionamiento de procesos de contratación en favor propio o de un tercero</t>
  </si>
  <si>
    <t xml:space="preserve">Alto </t>
  </si>
  <si>
    <t>R11-Con-1</t>
  </si>
  <si>
    <t>R11-Con-2</t>
  </si>
  <si>
    <t>Realizar la actuliazación de la base de contratación cada vez que se realice una nueva solicitud, es decir incluir aquellas que estan en trámite, para garantizar un seguimiento</t>
  </si>
  <si>
    <t>Base de datos de procesos que estan en trámite y no han sido suscritos</t>
  </si>
  <si>
    <t>Coordinador de contratcaión y/o profesional asignado</t>
  </si>
  <si>
    <t>R12-Con-1</t>
  </si>
  <si>
    <t>R13-Con-1</t>
  </si>
  <si>
    <t xml:space="preserve">Muy Bajo </t>
  </si>
  <si>
    <t>R14-Con-1</t>
  </si>
  <si>
    <t>R14-Con-2</t>
  </si>
  <si>
    <t>R15-Con-1</t>
  </si>
  <si>
    <t>R15-Con-2</t>
  </si>
  <si>
    <t>Enlace designado de la Oficina de Control Interno para gestión del riesgo</t>
  </si>
  <si>
    <t>R16-Con-1</t>
  </si>
  <si>
    <t>R16-Con-2</t>
  </si>
  <si>
    <t>Supervisores GITs Fomento (Actividad Física, Deporte Escolar, Recreación y Deporte Social Comunitario)</t>
  </si>
  <si>
    <t>(# Convenios y/o contratos que cumplen con los requisitos legales y financieros / # Convenios y/o contratos suscritos en el cuatrimestre)*100</t>
  </si>
  <si>
    <t>Incumplimiento de los procedimientos establecidos para la difusión de información de tipo periodístico.</t>
  </si>
  <si>
    <t>R2-Con-2</t>
  </si>
  <si>
    <t>R2-Con-3</t>
  </si>
  <si>
    <t xml:space="preserve">Crear el formato de Check list  para los desembolso </t>
  </si>
  <si>
    <t>Documento aprobado y cargado en ISOLUICION</t>
  </si>
  <si>
    <t>Crear  el procedimiento que se debe surtir para el desembolso y demas temas financieros atribuibles al contrato convenio y compartirlo con los entes ejecutores</t>
  </si>
  <si>
    <t>Profesional de apoyo financiero asignado al GIT Infraestructura 
o 
Profesional lider del equipo financiero de la Direccion de Recursos y Herramientas del SND</t>
  </si>
  <si>
    <t xml:space="preserve"> Documento aprobado y cargado en ISOLUCION</t>
  </si>
  <si>
    <t xml:space="preserve">Posibilidad de recibir o solicitar cualquier dádiva o beneficio a nombre propio o de terceros por la financiacion y cofinanciacion de proyectos que no cumplen con los requisitos establecidos en la minuta </t>
  </si>
  <si>
    <t>Conflicto de intereses en la ejecucion de un contrato</t>
  </si>
  <si>
    <t xml:space="preserve">
Sanciones administrativas, disciplinarias  por omision o desviacion de los procedimientos establecidos
Viabilizacion de proyectos que no cumplen de manera idonea con el procedimiento de revision de proyectos</t>
  </si>
  <si>
    <t>(# de proyectos sin el lleno completo  de requisitos / numero de proyectos totales) * 100</t>
  </si>
  <si>
    <t>Ausencia o Insuficiencia de controles a los expedientes.
Acceso y manipulación a la información sin la debida autorización.</t>
  </si>
  <si>
    <t xml:space="preserve">Posibilidad de Afectación Reputacional por recibir cualquier dádiva o beneficio a nombre propio o de terceros por el direccionamiento indebido de procesos de contratación
</t>
  </si>
  <si>
    <t>Posibilidad de afectación economica y reputacional al  recibir cualquier dádiva o beneficio a nombre propio o de terceros con el fin de  omitir información  o perdida de expedientes del archivo central.</t>
  </si>
  <si>
    <t>R11</t>
  </si>
  <si>
    <t>Profesional en Gestión Documental</t>
  </si>
  <si>
    <t xml:space="preserve">Reforzar capacitaciones de gestión documental adicionales por demanda. </t>
  </si>
  <si>
    <t>Patricia Duque Cruz</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</si>
  <si>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</si>
  <si>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ndicador del Desempeño del Control = (# eventos / frecuencia con la cual se realiza la actividad)*100</t>
  </si>
  <si>
    <t>1. Procedimiento de Gestión de Pagos, donde se evidencian las actividades del GIT Tesorería, con los controles incluidos.
2. Correo electrónico de  socialización de la actualización del procedimiento a través de comunicaciones internas.</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</si>
  <si>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Afectacion al buen nombre de la entidad</t>
  </si>
  <si>
    <t>Profesional / contratista asignado para la ejecución de la acción</t>
  </si>
  <si>
    <t>Un (1) informe revisado y aprobado por el Jefe de la Oficina Asesora Jurídica.</t>
  </si>
  <si>
    <t>Profesional / contratista asignado para la ejecucion de la actividad.</t>
  </si>
  <si>
    <t>Procedimiento aprobado en ISOLUCION.</t>
  </si>
  <si>
    <t>Líder del proceso .</t>
  </si>
  <si>
    <t>Hallazgos con incidencia administrativa, disciplinaria y fiscal
Mala imagen institucional
Sanciones administrativas y disciplinarias por desviacion de recursos
Perdida de confianza en la entidad y afectacion reputacional</t>
  </si>
  <si>
    <t xml:space="preserve"> Actualizar procedimiento de revision de proyetos acorde a la resolucion</t>
  </si>
  <si>
    <t xml:space="preserve">Número de Proyectos de la Muestra Aleatoria que No Cumplieron con los Pasos del Instructivo
Descripción: Mide la cantidad de proyectos seleccionados de una muestra aleatoria que no siguen correctamente los pasos establecidos en el instructivo.
Muestra aleatoria: 20% del total de los proyectos.
Frecuencia: cuatrimestral </t>
  </si>
  <si>
    <t>Posibilidad de recibir o solicitar cualquier dadiva o beneficio a nombre propio o de terceros para favorecer a un organismo deportivo en el desarrollo de tramites, inspección, auditorias y/o procedimientos administrativos</t>
  </si>
  <si>
    <t>Socializar los responsables del manejo, control de cambios, actualización y permisos de acceso a las bases de datos y expedientes de la Dirección.</t>
  </si>
  <si>
    <t xml:space="preserve">
  1. Coordianadores
2. Gestor Documental </t>
  </si>
  <si>
    <t>Coordinadores de GIT</t>
  </si>
  <si>
    <t xml:space="preserve">
Descripción: Número de procedimientos sobre trámites adelantados que den como producto un acto administrativo, / número de trámites adelantados sin el formato de control de calidad en el que se detecten indicios de incumplimientos de los lineamientos  de la Dirección y normatividad vigente.  
Fórmula: (Número de procedimientos sobre trámites adelantados que den como producto un acto administrativo/ Total de procedimientos administrativos con indicios de incumplimiento) *100
Frecuencia: Semestral </t>
  </si>
  <si>
    <t>Posibilidad afectación económica y reputacional por Recibir o solicitar dadivas o beneficio por direccionamiento de vinculación en favor propio o de un tercero debido a las posibles debilidades en la implementación de procesos y procedimientos internos</t>
  </si>
  <si>
    <t>Recibir o solicitar dadivas o beneficio por direccionamiento de vinculación en favor propio o de un tercero.</t>
  </si>
  <si>
    <t>Actas de reunión mesas de trabajo</t>
  </si>
  <si>
    <t>Profesional asignado por el Coordinador del GIT TH</t>
  </si>
  <si>
    <t>Nombre: Vinculación de Funcionarios 
Descripción: Medir el cumplimiento de los requisitos  en la vinculación de funcionarios al Ministerio del Deporte. . 
Formula: 
             # de  funcionarios vinculados sin cumplir requisitos       X 100
                           Total de funcionarios vinculados</t>
  </si>
  <si>
    <t>Nombre: Requisitos de verificación 
Descripción: Medir la cantidad de requisitos a validar en la vinculación de funcionarios en el MInisterio del Deporte
Formula: 
             # de  requisitos validados por candidato     X 100
                   Total de requisitos establecidos</t>
  </si>
  <si>
    <t xml:space="preserve">Porcentaje de documentos manipulados = # casos atendidos con errores detectados *100/ # total de casos atendidos  </t>
  </si>
  <si>
    <t>1. Ofrecimiento de dádivas.
2. Falta de capacitación en temas disciplinarios.
3. Tráfico de influencias, 
4. Desconocimiento de la normatividad que rige el proceso disciplinario</t>
  </si>
  <si>
    <t>1. Impunidad.
2. Afectación de la imagen institucional.
3. Generación de cultura de ilegalidad.
4. Investigaciones o intervenciones por parte de entes de control.</t>
  </si>
  <si>
    <t>Posibilidad de recibir cualquier dádiva o beneficio a nombre propio o de terceros para desembolsar recursos a convenios o contratos entre el ministerio y  entes ejecutores sin el cumplimiento de los requisitos legales.</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</si>
  <si>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</si>
  <si>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 xml:space="preserve">
Numero de contratos o convenios finalizados que presentaron novedades en sus estados financieros./ Total de contratos o convenios finalizados
Descripción:  mide el porcentaje de contratos o convenios que cumplen con todos los requisitos establecidos antes de realizar un desembolso.
Indice de Cumplimiento=
(Numero de contratos con todos los requisitos cumplidos / Total de contratos o convenios con desembolsos) *100
Frecuencia: Semestral</t>
  </si>
  <si>
    <t xml:space="preserve"> Imagen institucional
Insatisfacción de grupo de valor </t>
  </si>
  <si>
    <t xml:space="preserve">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Anual </t>
  </si>
  <si>
    <t xml:space="preserve">Difundir información sin la debida verificación y aprobación
</t>
  </si>
  <si>
    <t>1.	 Generar una crisis de la comunicación que impacte sobre la imagen y la reputación de la entidad, de sus colaboradores o del Gobierno Nacional.
2.	Generar una crisis de credibilidad por información que no tenga los criterios o lineamientos establecidos.
3. Proceso disciplinario por no cumplir con los protocolos de aprobación de solicitudes a terceros.</t>
  </si>
  <si>
    <t>Formato GC-FR-008 NOTAS DE PRENSA</t>
  </si>
  <si>
    <t xml:space="preserve">
Número de casos de publicación de información sin verifcación / total de publicaciones</t>
  </si>
  <si>
    <t>Posibilidad de  recibir cualquier dádiva o beneficio para ejercer una deficiente defensa técnica judicial en el marco de las contestaciones de tutelas.</t>
  </si>
  <si>
    <t xml:space="preserve">Tipo del indicador: Eficiencia
Nombre: Ausencia o inoportunidad en las respuestas a las acciones de tutela
Formula: (No de acciones de tutelas contestadas con oportunidad/ Total de tutelas recibidas en el periodo) * 100 
Frecuencia: cuatrimestral </t>
  </si>
  <si>
    <t>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Registro de los formatos  RF-FR-029 y GT-FR-002 (cuando aplique)</t>
  </si>
  <si>
    <t>Falta de control sobre el uso de los bienes de propiedad del Ministerio del Deporte</t>
  </si>
  <si>
    <t>Generar lineamientos para salidas e ingresos de bienes a las diferentes areas funcionales y elementos externos</t>
  </si>
  <si>
    <t>Memorando emitido desde el GIT Gestión Administrativa</t>
  </si>
  <si>
    <t>Coordinador del GIT Administrativa</t>
  </si>
  <si>
    <t>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t>
  </si>
  <si>
    <t xml:space="preserve">Posibilidad de recibir o solicitar cualquier dádiva o beneficio a nombre propio o de terceros para realizar desembolsos de recursos economicos por parte del supervisor sin el lleno de los requisitos. </t>
  </si>
  <si>
    <t>Desconocimiento por parte de los supervisores, de los requisitos exigidos para los desembolsos
Pagos y desembolsos efectuados a los contratos sin el cumplimiento de las actividades contractuales  descritas en la minuta de los contratos o convenios a cargo de la DRHSND</t>
  </si>
  <si>
    <t>Profesional de apoyo financiero asignado al GIT Infraestructura
o Profesional lider del equipo financiero de la Direccion de Recursos y Herramientas del SND</t>
  </si>
  <si>
    <t xml:space="preserve">Gestionar mediante mesas de trabajo, la revisión del manual de funciones, para su actualización. </t>
  </si>
  <si>
    <t>Documentos actualizados y aprobados en el Sistema de Gestión de Calidad</t>
  </si>
  <si>
    <t>Monitorear y generar acciones de bloqueo a accesos indebidos detectados en las plataformas de ciberseguridad contratadas por la entidad</t>
  </si>
  <si>
    <t>Accesos indebidos bloqueados</t>
  </si>
  <si>
    <t>Especialista en Seguridad de la Información</t>
  </si>
  <si>
    <t>Piezas de comunicación</t>
  </si>
  <si>
    <t xml:space="preserve">% Verificación permisos de acceso autorizado a los sistemas= (# depuración cuentas  programadas / #depuración cuentas realizadas)*100
</t>
  </si>
  <si>
    <t>% Accesos no autorizados evitados = (# accesos bloqueados / # accesos detectados)*100</t>
  </si>
  <si>
    <t xml:space="preserve">"Desconocimiento de la normatividad que regula las diferentes modalidades de contratación
Alto volumen de procesos asignados"
</t>
  </si>
  <si>
    <t xml:space="preserve">Configuración de un acto de corrupción
Investigaciones penales y disciplinarias contra los servidores públicos o contratistas que desempeñan funciones públicas
</t>
  </si>
  <si>
    <t xml:space="preserve">Desconocimiento de la normatividad archivistiva aplicable al proceso de Gestión Documental.
                                                                                                                                                                                          Falta de Disponibilidad de espacio para el almacenamiento del acervo documental en el Archivo Central </t>
  </si>
  <si>
    <t>Perdida de información.
Reprocesos en la organización 
Dificultad para acceder a la información.   
                                                                                                                                                                                                                                                                                          Hallazgos por pate del archivo General de la Nación.</t>
  </si>
  <si>
    <t>Solicitudes  de capacitación y Lista de asistencia.</t>
  </si>
  <si>
    <t>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t>
  </si>
  <si>
    <t xml:space="preserve">Por falta de apropiación y aplicación de los lineamientos y procedimientos_x000D_
Ausencia de Estandarización en los Procesos de Evaluación y Selección_x000D_
Errores en la elaboracion del acta o base de datos (Nomina) en la categoria del deportista generando un posible pago mayor o menor </t>
  </si>
  <si>
    <t xml:space="preserve">"Dificultades en el proceso de verificación de los requisitos para el acceso y/o permanencia como beneficiario de los programas de atleta excelencia, glorias del deporte, escuela de talentos, o de apoyo a federaciones deportivas nacionales.
</t>
  </si>
  <si>
    <t xml:space="preserve">"Detrimento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
</t>
  </si>
  <si>
    <t xml:space="preserve">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En caso de identificar desviaciones en la ejecución del control, enviar un oficio indicando la situación evidenciada de falta de requisitos que permita subasanar la información requerida de acuerdo con los requisitos establecidos. 
De la ejecución de los controles se generará la siguiente evidencia: 
Apoyo a Federaciones deportivas nacionales (deporte olimpico)
1. Verificar en cumplimiento de la Hoja de Ruta para la contratación Formato del proceso de Bienes y Servicios 
2. Registro del formato (BS-FR-059)
</t>
  </si>
  <si>
    <t xml:space="preserve">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De la ejecución del control se generará la siguiente evidencia:
1. Listado de deportistas selección Colombia aprobado por la federaciónes y/o benefeciarios del programa Atleta Excelencia. 
2. Reporte de Atenciones </t>
  </si>
  <si>
    <t xml:space="preserve">Realizar de manera trimestral el reporte y control de las gestiones realizadas en cada uno de los programas a cargo del proceso de Altos Logros 
</t>
  </si>
  <si>
    <t xml:space="preserve">Las presentaciones compartidas por los coordinadores de los Grupos Internos de Trabajo </t>
  </si>
  <si>
    <t>Coordinadores de los Grupos Internos de Trabajo del proceso de Atos Logros</t>
  </si>
  <si>
    <t>1. Recibir o solicitar dádivas y beneficios para manipulación de los resultados de los informes de auditorías o seguimientos para favorecer a los procesos, terceros, dependencias o en beneficio propio.
2. Posibles comportamientos no éticos y no objetivos de los auditores.</t>
  </si>
  <si>
    <t>1. Deficiente revisión de los resultados de los trabajos.
2. Emitir informes sin el cumplimiento de los requisitos establecidos en las políticas, procedimientos, código de ética y estatuto de auditoria interna.</t>
  </si>
  <si>
    <t>1. Pérdida de recursos económicos.
2. Pérdida de credibilidad y confianza en la Oficina de Control Interno.
3. Sanciones o procesos disciplinarios por parte de Entes de Control.
4. Favorecimiento de intereses particulares.</t>
  </si>
  <si>
    <t>1. Desarrollar mesa de trabajo de socialización del Código de Ética del Auditor Interno</t>
  </si>
  <si>
    <t>1. Acta de la mesa de trabajo</t>
  </si>
  <si>
    <t>Fórmula: (Número de informes revisados por el jefe de la OCI / Número Total informes emitidos) * 100%
Frecuencia: cuatrimestral, se reportan los informes que se evalúen en el periodo.
Nota: no aplica para el indicador aquellos informes proyectados por el Jefe OCI, en razón a que el mismo no revisa su propio informe, por lo que no se tienen en cuenta entre los revisados, ni en el total de informes, para efectos del presente indicador.</t>
  </si>
  <si>
    <t>Soportes incompletos o inconsistentes de lnformacion financiera de los convenios y/o contratos, de responsabiilidad de la Direccion de Fomento y Desarrollo.
La magnitud de los recursos de algunos convenios y/o contratos son de valores considerables y supervisados por un funcionario del ministerio.</t>
  </si>
  <si>
    <t xml:space="preserve">Deficiencias en los lineamientos para la asignacion de recursos para los contratos y/o convenios 
</t>
  </si>
  <si>
    <t>Posibilidad de que servidores públicos o contratistas adscritos al Centro de Alto Rendimiento reciban prevendas o dádivas, en beneficio propio o de terceros, a cambio del préstamo irregular de escenarios deportivos, contrariando los procedimientos establecidos</t>
  </si>
  <si>
    <t>Préstamo de escenarios deportivos pertenecientes al Centro de Alto Rendimiento, sin el lleno de los requisitos exigidos o alterando los mismos.</t>
  </si>
  <si>
    <t xml:space="preserve">
Cada vez que se requiera, el profesional designado debe verificar el cumplimiento de los requisitos para el préstamo y uso de los escenarios del Centro de Alto Rendimiento a través de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t>
  </si>
  <si>
    <t>Implementar mecanismo de seguimiento por medio de informe periodico.</t>
  </si>
  <si>
    <t>Informe y programación del préstamo y uso de los escenarios del Centro de Alto Rendimiento enviado a la DRYHSND a traves de GESDOC y correo electronico</t>
  </si>
  <si>
    <t>Coordinador del GIT Centro de Alto Rendimiento y profesional designado para el seguimiento y control del préstamo y uso de los escenarios deportivos</t>
  </si>
  <si>
    <t>R17</t>
  </si>
  <si>
    <t>Por definir</t>
  </si>
  <si>
    <t xml:space="preserve">Formula: Indicador Clave del Riesgo= (Frecuencia - # eventos de riesgo materializados / frecuencia con la cual se realiza la actividad) *100% </t>
  </si>
  <si>
    <t>Formula: Indicador del Desempeño del Control = (# eventos / frecuencia con la cual se realiza la actividad)*100</t>
  </si>
  <si>
    <t>R12-Con-2</t>
  </si>
  <si>
    <t>R14-Con-3</t>
  </si>
  <si>
    <t>R17-Con-1</t>
  </si>
  <si>
    <t>R17-Con-2</t>
  </si>
  <si>
    <t xml:space="preserve">
Posibilidad de afectación reputacional por la omisión intencional del registro de PQRSD en los canales presenciales, telefónicos o de chat, debido a que servidores públicos soliciten o reciban dádivas, beneficios o prebendas, en nombre propio o de terceros, afectando la integridad del servicio y la trazabilidad institucional
</t>
  </si>
  <si>
    <t>Alto volumen de requerimientos para atención sumultanea
Falta de automatización o trazabilidad en algunos canales.</t>
  </si>
  <si>
    <t>La coordinadora del grupo interno de trabajo de Servicio Integral al Ciudadano  o el profesional a cargo de canales, verifica mediante reunión de seguimiento mensual que los responsables de la atención de canales realicen el registro en GESDOC  de las atenciones de la gestión sobre los canales presencial, telefónico y chat . En caso de encontrar inconsistencias en los registros se realiza el  análisis de  la situación presentada y en caso de que aplique se generan compromisos de mejora. Evidencia: Acta de seguimiento de canales de atención  y registro de instrumento con compromisos.</t>
  </si>
  <si>
    <t>Actualizar el protocolo de atención incorporando la radicación inmediata como lineamiento obligatorio en todos los canales de servicio a la ciudadanía, siendo este un lineamiento formal para los agentes de servicio a la ciudadanía</t>
  </si>
  <si>
    <t>Protocolo de servicio actualiado y socializado</t>
  </si>
  <si>
    <t>01/04/2026 al 30/08/2026</t>
  </si>
  <si>
    <t xml:space="preserve">
"Porcentaje de percepción positiva en canales de atención = Sumatoria de la percepción positiva de cada canal / 4 (número total de canales habilitados) x100
</t>
  </si>
  <si>
    <t xml:space="preserve">
Posibilidad de afectación económica y/o reputacional por la divulgación indebida de información sensible de la entidad, debido al uso inadecuado o no autorizado de la información por parte de servidores públicos o contratistas, con fines de beneficio propio o de terceros.</t>
  </si>
  <si>
    <t xml:space="preserve">El Coordinador GIT Comunicaciones, a través del seguimiento semanal a los integrantes del GIT Comunicaciones en los Consejos de Redacción, controla las alertas sobre las crisis de información. En caso de identificar desviaciones en la ejecución del control se solicitará al responsable un informe del no cumplimiento y quedará registrado en el acta.
</t>
  </si>
  <si>
    <t xml:space="preserve">El Coordinador GIT Comunicaciones, verifica la aprobación de las notas de prensa a través del reporte del indicador de notas de prensa publicadas. En caso de identificar desviaciones en la ejecución del control se devolverá al periodista la nota para su ajuste cada vez que se generen.  De la ejecución del control: mensualmente se entrega la verificación del cumplimiento de los conductos de aprobación de las notas de prensa, mediante el formato establecido.
</t>
  </si>
  <si>
    <t>Elaborar y actualizar mensualmente matriz informativa que contenga los posibles riesgos que afectan la comunicación de la entidad, identificando escenarios de crisis y definiendo acciones preventivas.</t>
  </si>
  <si>
    <t>Matriz informativa de riesgos de información</t>
  </si>
  <si>
    <t>Del 01/01/2026 al
30/08/2026</t>
  </si>
  <si>
    <t xml:space="preserve">Diligenciar el formato GC-FR-008 NOTAS DE PRENSA para hacer seguimiento mensual del flujo de aprobación y la medición de las devoluciones de las notas de prensa
</t>
  </si>
  <si>
    <t>Socializar los lineamientos de comunicación emanados de la Secretaría de Prensa y de la normativa del Gobierno Nacional.</t>
  </si>
  <si>
    <t xml:space="preserve">Evidencia de la socialización </t>
  </si>
  <si>
    <t>Profesional especializado 2028 grado 21</t>
  </si>
  <si>
    <t>Posibilidad de Afectación Económica y Reputacional por posibles comportamientos no éticos por parte de los servidores públicos, tales como fraude interno (corrupción o soborno) debido a incurrir en inconsistencias en el desarrollo de las actividades asociadas a las Conciliaciones Bancarias que no sean conformes con los lineamientos del proceso de Gestión Financiera y la legislación vigente.</t>
  </si>
  <si>
    <t>Posibles comportamientos no éticos por parte de los servidores públicos, tales como fraude interno (corrupción, soborno)</t>
  </si>
  <si>
    <t xml:space="preserve">Incurrir en inconsistencias en el desarrollo de las actividades asociadas a las Conciliaciones Bancarias que no sean conformes con los lineamientos del proceso de Gestión Financiera y la legislación vigente. </t>
  </si>
  <si>
    <t>Mensualmente, el Coordinador (a) del GIT Tesorería y/o profesionales designados, debe conciliar la información financiera generada de las actividades desarrolladas teniendo en cuenta lo dispuesto en el procedimiento GF-PD-019 (Conciliaciones Bancarias)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</si>
  <si>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Diariamente, el Coordinador (a) del  GIT Tesorería y/o profesionales designados, debe verificar que la información financiera radicada por las dependencias ejecutoras de recursos cumplan con las directrices impartidas por la Entidad y la normatividad vigente aplicable, mediante la validación de la documentación. Para el caso de cuentas se realiza contra el formato GF-FR-020, para los casos de expedición o modificación de CDP vía SISEG o formato según corresponda y Registros Presupuestales con la documentación soporte adjunta.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(Se diligencia mensual con la validación diaria)  o devolución en SISEG según corresponda</t>
  </si>
  <si>
    <t xml:space="preserve">Elaborar el procedimiento de Gestión de Pagos, donde se evidencian las actividades del GIT Tesorería.    </t>
  </si>
  <si>
    <t>01/01/2026 al
31/08/2026</t>
  </si>
  <si>
    <t>(#Ordenes de Pago autorizadas, con inconsistencias/ Total de autorizaciones pagadas en el periodo).</t>
  </si>
  <si>
    <t>Posibilidad de recibir o solicitar dádivas o beneficios indebidos para favorecer o perjudicar a un sujeto disciplinable, mediante la sustracción, ocultamiento o pérdida de información de los procesos disciplinarios activos.</t>
  </si>
  <si>
    <t>1. No tramitar una solicitud de recusación o no declararse impedido inmediatamente cuando exista una causal de conflicto de interés. 
2. No valorar pruebas útiles que sirvan para esclarecer los hechos investigados</t>
  </si>
  <si>
    <r>
      <t xml:space="preserve">El Técnico o Profesional asignado realiza el registro y control de los préstamos de los expedientes disciplinarios mediante el formato establecido (base de datos en Excel), en el cual se consigna la información del expediente, el responsable, la fecha de entrega, devolución y número de folios.
Cada vez que se requiera, se efectúa el registro del préstamo de los expedientes disciplinarios, verificando el número de folios al momento de la entrega y devolución, con el fin de garantizar la trazabilidad, custodia e integridad de la información contenida en los expedientes.
En caso de presentarse desviaciones en la ejecución del control, tales como diferencias en el número de folios, retrasos en la devolución o inconsistencias en el registro del préstamo, se realiza seguimiento al responsable para la restitución del expediente o la corrección de la información.
</t>
    </r>
    <r>
      <rPr>
        <b/>
        <sz val="11"/>
        <rFont val="Segoe UI"/>
        <family val="2"/>
      </rPr>
      <t>La evidencia de la ejecución del control se materializa en el formato de control de préstamos de expedientes disciplinarios.</t>
    </r>
  </si>
  <si>
    <r>
      <t xml:space="preserve">El jefe de la Oficina de Control Interno Disciplinario o el profesional asignado controla el acceso a la información de los expedientes disciplinarios mediante la asignación de permisos en los sistemas institucionales y la verificación periódica de los mismos, garantizando que únicamente los usuarios autorizados accedan a la información.
La evidencia de la ejecución del control se materializa en los registros de permisos y accesos en los sistemas institucionales.
</t>
    </r>
    <r>
      <rPr>
        <b/>
        <sz val="11"/>
        <color rgb="FF000000"/>
        <rFont val="Segoe UI"/>
        <family val="2"/>
      </rPr>
      <t>Evidencias de aplicación del control: Checklist de permisos de carpetas</t>
    </r>
  </si>
  <si>
    <t>Fortalecer la ejecución del control de calidad de los expedientes disciplinarios que presentan actuaciones, verificando la concordancia entre el expediente físico y la información registrada en GESDOC y SharePoint.</t>
  </si>
  <si>
    <t>1. Informe de calidad enviado a la jefatura, durante los primeros 5 días hábiles del mes vencido.</t>
  </si>
  <si>
    <t>El técnico o profesional asignado</t>
  </si>
  <si>
    <t>01/01/2026 al 31/12/2026</t>
  </si>
  <si>
    <t>Número de expedientes que presenten sustracción, ocultamiento o pérdida de información de los procesos disciplinarios activos / Total de expedientes gestionados × 100</t>
  </si>
  <si>
    <t>Número de expedientes con registro de préstamo y verificación de folios realizada / Número total de expedientes prestados × 100</t>
  </si>
  <si>
    <t xml:space="preserve">El profesional del (GIT Estimulos e Incentivos)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De la ejecución de los controles se generará la siguiente evidencia: 
- Actas de la Comisión Evaluadora para el Programa Atleta Excelencia
-  Resoluciones expedidas frente al reconocimiento del programa Atleta Excelencia. 
- Resoluciónes Glorias del Deporte.  
</t>
  </si>
  <si>
    <t xml:space="preserve">
Perdida de los recursos financieros asignados a un convenio y/o contrato
Retrasos en los tiempos establecidos para la ejecuciòn de los convenios y/o contratos
Hallazgos con incidencias fiscales y disciplinarias por entes externos.</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</si>
  <si>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</si>
  <si>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Generar de manera mensual comunicaciones y correos electrónicos a los operadores presentándoles el estado de la ejecución presupuestal de los contratos y/o convenios que presenten un avance inferior a lo programado, con el fin de fortalecer el seguimiento preventivo a la ejecución financiera y contractual.</t>
  </si>
  <si>
    <t>Correos electrónicos, Comunicaciones oficiales, Registros en Gesdoc, Matriz de seguimiento presupuestal.</t>
  </si>
  <si>
    <t xml:space="preserve">
1/03/2026
15//12/2026</t>
  </si>
  <si>
    <t>Consolidar de manera semestral el estado de ejecución de los contratos y/o convenios mediante matrices de seguimiento, con el propósito de identificar alertas, desviaciones y oportunidades de mejora en la ejecución contractual y financiera.</t>
  </si>
  <si>
    <t>Matriz consolidada de seguimiento.
Reportes de ejecución contractual y financiera.
Correos electrónicos de consolidación y validación de información.
Actas o soportes de mesas de seguimiento.</t>
  </si>
  <si>
    <t xml:space="preserve">
1/07/2026
15//12/2026</t>
  </si>
  <si>
    <t xml:space="preserve"> Respuestas a las acciones  de Tutela desarticuladas con la línea Jurídica establecida de acuerdo con la normatividad vigente.</t>
  </si>
  <si>
    <t>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t>
  </si>
  <si>
    <t>Socializar al personal de la Oficina Asesora Jurídica el Procedimiento Contestación de acciones de Tutela, para su conocimiento e implementación.</t>
  </si>
  <si>
    <t>18/04/2026 - 30/11/2026</t>
  </si>
  <si>
    <t>ncluir en la base de datos de la Oficina Asesora Jurídica, el fundamento de derecho empleado para la contestación de tutelas .</t>
  </si>
  <si>
    <t>Una (1) base datos actualizada</t>
  </si>
  <si>
    <t>Elaborar un (1) informe mediante el cual se detalle la importancia de la socialización del procedimiento de Contestación de Acciones de Tutela al personal de la Oficina Asesora Jurídica.</t>
  </si>
  <si>
    <t xml:space="preserve">Debilidades  en la implementación de procesos y procedimientos internos </t>
  </si>
  <si>
    <t xml:space="preserve">Afectación a la imagen institucional.
Incumplimientos Normativos 
Posibles acciones judiciales en contra de la Entidad. 
Investigaciones y procesos disciplinarios a la entidad y/o funcionario responsable.
</t>
  </si>
  <si>
    <t xml:space="preserve">El Profesional designado, verifica cada que se vaya hacer una vinculación,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
En caso de desviación del control, el coordinador del GIT: Talento Humano emitirá memorando de verificación de requisitos y de vinculación del candidato a cubrir la vacante. De la ejecución del control, se generará las siguientes evidencias:
1.  Registro en el formato GH-FR-061 Documentos Requisitos de Posesión 
2. correo de verificación en caso de no cumplir con requisitos (cuando aplique)
3. Memorando de verificación (cuando aplique)
Reporte cuatrimestral </t>
  </si>
  <si>
    <t>1/02/2026
a
15/12/2026</t>
  </si>
  <si>
    <t>* Falta de gobernabilidad del proceso Gestión TIC's dentro de la estructura de la organización
* Las dependencias no comunican oportunamente al proceso Gestión TIC's sobre ingresos, salidas y cambios de contratistas a fin de conceder o revocar sus permisos de acceso
* El proceso Gestión TIC's presenta fallas en el seguimiento oportuno a la asignación o eliminación de permisos de acceso a los sistemas de información del Ministerio
* Demoras en la asignación de recursos de inversión y funcionamiento para el GIT TIC's
* Falta de especialistas en seguridad de la información y desarrollo de software para el tratamiento de vulnerabilidades de acceso a los sistemas de información</t>
  </si>
  <si>
    <t xml:space="preserve">Trimestralmente, el Coordinador del GIT TIC's debe verificar que los niveles de acceso  concedidos  a los usuarios correspondan a los solicitados a través de los canales de atención, En caso de identificar desviaciones en la ejecución del control, debe notificar al grupo de Soporte de GIT TIC´S  para que revoque los permisos no solicitados. De la ejecución del control se generará la siguiente evidencia: reporte de novedades de contratistras y funcionarios de usabilidad de plataforma Microsoft 365 y usuarios a retirar notificados por Talento Humano y Contratación. </t>
  </si>
  <si>
    <t>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t>
  </si>
  <si>
    <t>Actualizar y solicitar la publicación  de los documentos  del proceso de Gestion TICS en el Sistema de Gestión de Calidad de Isolución</t>
  </si>
  <si>
    <t>13/04/2026
27/12/2026</t>
  </si>
  <si>
    <t>1/02/2026
27/12/2026</t>
  </si>
  <si>
    <t>Socializar la politica de seguridad de informacion mediante piezas de comunicación en las que se incluyan tips de seguridad de la información.</t>
  </si>
  <si>
    <t>Debilidad en el proceso por falta de socialización en la organización de los expedientes producidos por las dependencias.
Desactualización de los inventarios documentales del archivo central</t>
  </si>
  <si>
    <r>
      <t xml:space="preserve">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t>
    </r>
    <r>
      <rPr>
        <b/>
        <sz val="11"/>
        <color rgb="FF000000"/>
        <rFont val="Segoe UI"/>
        <family val="2"/>
      </rPr>
      <t>memorando que incluye cronograma , Piezas comunicativas socializadas en la intranet y lista de asistencia   y/o actas de reunión de capacitaciones.</t>
    </r>
    <r>
      <rPr>
        <sz val="11"/>
        <color rgb="FF000000"/>
        <rFont val="Segoe UI"/>
        <family val="2"/>
      </rPr>
      <t xml:space="preserve">                                                                                                                            </t>
    </r>
    <r>
      <rPr>
        <b/>
        <sz val="11"/>
        <color rgb="FF000000"/>
        <rFont val="Segoe UI"/>
        <family val="2"/>
      </rPr>
      <t>Nota:</t>
    </r>
    <r>
      <rPr>
        <sz val="11"/>
        <color rgb="FF000000"/>
        <rFont val="Segoe UI"/>
        <family val="2"/>
      </rPr>
      <t xml:space="preserve"> El reporte se realizara cuatrimestralmente en coherencia con el monitoreo.</t>
    </r>
  </si>
  <si>
    <r>
      <t xml:space="preserve">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siguientes evidencias; </t>
    </r>
    <r>
      <rPr>
        <b/>
        <sz val="11"/>
        <color rgb="FF000000"/>
        <rFont val="Segoe UI"/>
        <family val="2"/>
      </rPr>
      <t xml:space="preserve">inventarios actualizados registro GD_FR-029 formato  de inventario documental FUID, correo informando el estado de los expedientes </t>
    </r>
    <r>
      <rPr>
        <sz val="11"/>
        <color rgb="FF000000"/>
        <rFont val="Segoe UI"/>
        <family val="2"/>
      </rPr>
      <t xml:space="preserve">al coordinador del área (cuando aplique)
</t>
    </r>
    <r>
      <rPr>
        <b/>
        <sz val="11"/>
        <color rgb="FF000000"/>
        <rFont val="Segoe UI"/>
        <family val="2"/>
      </rPr>
      <t>Nota:</t>
    </r>
    <r>
      <rPr>
        <sz val="11"/>
        <color rgb="FF000000"/>
        <rFont val="Segoe UI"/>
        <family val="2"/>
      </rPr>
      <t xml:space="preserve"> El reporte se realizara cuatrimestralmente en coherencia con el monitoreo.</t>
    </r>
  </si>
  <si>
    <t>15/01/2026 A 15/12/2026</t>
  </si>
  <si>
    <t xml:space="preserve">  Porcentaje de carpetas verificadas. 
Formula: (No de carpetas verificadas  /  Total de carpetas solicitadas para verificación en el periodo )*100
Frecuencia: Cuatrimestal.</t>
  </si>
  <si>
    <t xml:space="preserve"> Porcentaje de capacitaciones realizadas.               (# de capacitaciones realizadas  / Total de capacitaciones programadas en el Cronograma)*100</t>
  </si>
  <si>
    <t xml:space="preserve">Fallas en la custodia de información de los expedientes
Desactualización  de documentos asociados al proceso
Desconocer los lineamientos normativos y/o políticas de la Dirección </t>
  </si>
  <si>
    <t xml:space="preserve">Perdida de credibilidad de la entidad 
Procesos administrativas, fiscales, disciplinarias y/o penales
Pérdida de la oportunidad procesal.
Desgastes administrativos
Incumplimiento de los objetivos misionales 
Afectación para los organismos deportivos.
Omitir lineamientos y políticas en desarrollo de los procesos de la Dirección. </t>
  </si>
  <si>
    <t>Cuatrimestralmente,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</si>
  <si>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Cada vez que se requiera, el profesional asignado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</si>
  <si>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 xml:space="preserve">1. Correo electronico de socialización </t>
  </si>
  <si>
    <t>Del 01/05/2026 al 12/12/2026</t>
  </si>
  <si>
    <t xml:space="preserve">Llevar un registro detallado de los actos administrativos por cada GIT de la Dirección, para identificar los actos que se expiden así como los responsables del mismo. </t>
  </si>
  <si>
    <t>Base da datos</t>
  </si>
  <si>
    <t>Del 01/01/2026 al 12/12/2026</t>
  </si>
  <si>
    <t xml:space="preserve">
Descripción:  Prosibilidad de materialización del riesgo por acceso a información de interés o sensible que afecte la operatividad del proceso.
Fórmula: Número de profesionales que proyectan actos administrativos / Número de veces en que se presenta el riesgo materializado que afecta la operatividad del proceso
Frecuencia: Cuatrimestral</t>
  </si>
  <si>
    <t>Posibilidad  de afectación reputacional por recibir o solicitar cualquier dádiva o beneficio a nombre propio o de terceros en la asignacion y traslado de los  bienes de propiedad del Ministerio del Deporte.</t>
  </si>
  <si>
    <t xml:space="preserve">Insuficiencia de personal para  la verificación de bienes en deposito y en servicio.      
                                                                                                                                                                                        Inexistencia de  procedimientos asociados al proceso de recursos fisicos frente el tema de inventarios                                                                                                                                                                                                                                 </t>
  </si>
  <si>
    <t>Anualmente el Profesional especializado con funciones de almacenista y/o asignado, envia a los Gestores de inventarios los lineamientos para la actualización de los inventarios a cargo al area funcional, a traves de correo electronico se solicita a los gestores de inventarios de cada area funcional,  reportar el estado o novedad de los elementos en servicio en el formato RF-FR-014.  En caso de desviación se realizará la reiteración mediante de memorando.  De la ejecución del control se generará la siguiente evidencia: 
Memorando por GESDOC enviados a los gestores de inventarios.
Matriz de gestores asignados.</t>
  </si>
  <si>
    <t>Actualizar el Manual de Almacen para el seguimiento y control de los inventarios</t>
  </si>
  <si>
    <t>25/04/2026 al 30/05/2026</t>
  </si>
  <si>
    <t>1/06/2026 al    15/09/206</t>
  </si>
  <si>
    <t>Nombre: % de Elementos con Información Actualizada
Formula: # de elementos con información actualizada en servicio/ Total de elementos registrados en servicio *100</t>
  </si>
  <si>
    <t>Nombre:  % de Novedades Reportadas
Formula: # de novedades notificadas por los gestores y/o funcionario  / Total de solicitudes atendidas de novedades por almacén)*100</t>
  </si>
  <si>
    <t xml:space="preserve">Omision de actividades en el ejercicio de la supervision.
Conflicto de intereses en la ejecucion de un contrato
</t>
  </si>
  <si>
    <t xml:space="preserve">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t>
  </si>
  <si>
    <t>31/07/2026 al 5/10/2026</t>
  </si>
  <si>
    <t>31/07/2026
al
5/10/2026</t>
  </si>
  <si>
    <t xml:space="preserve">Porcentaje de Contratos y/o Convenios con Observaciones durante el Período.
Descripción: Mide el porcentaje de contratos y/o convenios que presentan observaciones durante el período en relación con el total de contratos y/o convenios subsanados en ese mismo período.
Formula: Porcentaje de Contratos con Observaciones=( Total de Contratos y/o   Convenios Subsanados/Numero de Contratos y/o Convenios con Observaciones )*100
Frecuencia: Cuatrimestral
</t>
  </si>
  <si>
    <t>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t>
  </si>
  <si>
    <t>1/07/2026
al
20/10/2026</t>
  </si>
  <si>
    <t>Falta de aplicación de la normatividad, procesos y procedimientos para el préstamo y uso de los escenarios del Centro de Alto Rendimiento.
Préstamo de los escenarios del Centro de Alto Rendimiento sin tener encuenta  la vocación del bien fiscal facilitando su uso con fines particulares.</t>
  </si>
  <si>
    <r>
      <t xml:space="preserve">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t>
    </r>
    <r>
      <rPr>
        <b/>
        <sz val="10"/>
        <color rgb="FF000000"/>
        <rFont val="Segoe UI"/>
      </rPr>
      <t>Muestra de correos asignando los procesos a los estructuradores y/o base de datos con los procesos asignados a cada estructurador</t>
    </r>
  </si>
  <si>
    <r>
      <t xml:space="preserve">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t>
    </r>
    <r>
      <rPr>
        <b/>
        <sz val="10"/>
        <color rgb="FF000000"/>
        <rFont val="Segoe UI"/>
      </rPr>
      <t>Actas y/o grabaciones del Comité de Contratación</t>
    </r>
  </si>
  <si>
    <t>De  01/01/2026
Hasta 30/11/2026</t>
  </si>
  <si>
    <t># de contratos con inconsistencias en sus estructuración / # Total de contratos suscritos en el periodo* 100
Frecuencia Cuatrimestral</t>
  </si>
  <si>
    <t xml:space="preserve">Posibilidad de afectación económica y reputacional por recibir o solicitar dádivas y beneficios para manipulación de los resultados de los informes de auditorías o seguimientos para favorecer a los procesos, terceros, dependencias o en beneficio propio o por comportamientos no éticos y no objetivos de los auditores, debido a la deficiente revisión de resultados de los trabajos o la emisión de informes sin el cumplimiento de los requisitos establecidos en las políticas, procedimientos, código de ética y estatuto de auditoria interna.
</t>
  </si>
  <si>
    <t>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t>
  </si>
  <si>
    <t xml:space="preserve">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</si>
  <si>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01/06/2026                               al  01/07/2026</t>
  </si>
  <si>
    <t>Descripción: cantidad de informes del proceso Evaluación Independiente que son devueltos para correcciones debido a que no cumplen con los requisitos establecidos en las políticas, procedimientos, código de ética y estatuto de auditoría interna.
Fórmula: (Total de Informes devueltos para corrección debido a Incumplimientos/ Total de informes emitidos en el periodo)*100%
Frecuencia: cuatrimestral, se reportan los informes que se evalúen en el periodo.
Nota 1: No aplica las devoluciones por efecto de las revisiones.
Nota 2: no aplica para el indicador aquellos informes proyectados por el Jefe OCI, en razón a que el mismo no revisa su propio informe, por lo que no se tienen en cuenta</t>
  </si>
  <si>
    <t xml:space="preserve"> Sanciones disciplinarias, fiscales y penales  por incumplimiento de las normas internas que establecen las condiciones para el préstamo de los escenarios deportivos.
Afectación en la prestación del servicio</t>
  </si>
  <si>
    <t>Formulación y Adopción de Políticas Planes y Programas</t>
  </si>
  <si>
    <t>R18</t>
  </si>
  <si>
    <t>Posibilidad de favorecer un grupo de interés sobre otro en los procesos de formulación de políticas públicas.</t>
  </si>
  <si>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</si>
  <si>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</si>
  <si>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</si>
  <si>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</si>
  <si>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R18-Con-2</t>
  </si>
  <si>
    <t>R18-Con-3</t>
  </si>
  <si>
    <t xml:space="preserve">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</si>
  <si>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El profesional designado del viceministerio, debe verificar los documentos de plan de participación ciudadana remitido por el área técnica encargada de la formulación de la política pública.</t>
  </si>
  <si>
    <t>El profesional designado del viceministerio, cada vez que se requiera debe validar la pertinencia, oportunidad y validez de los procesos externos de formulación de política pública  que impacten a la entidad.</t>
  </si>
  <si>
    <t>Muy Baja</t>
  </si>
  <si>
    <t xml:space="preserve">Muy Baja </t>
  </si>
  <si>
    <t>1.Documentar el formato de Plan de participación ciudadana del proceso de formulación de política pública.</t>
  </si>
  <si>
    <t>1. Revisar matrices de validación de las líneas de acción de política pública.
2. Realizar mesas técnicas de validación de información.</t>
  </si>
  <si>
    <t>1. Formato aprobado en Isolución</t>
  </si>
  <si>
    <t>1. Documentar  y formalizar la caracterización de actores del proceso de formulación de política pública.</t>
  </si>
  <si>
    <t>1. Matrices .
2. Actas y /o grabaciones de mesas</t>
  </si>
  <si>
    <t>Delegado MIPG</t>
  </si>
  <si>
    <t xml:space="preserve">
Número de políticas con menos de dos actores identificados en la formulación de políticas públicas.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</si>
</sst>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1"/>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1"/>
      <name val="Segoe UI"/>
      <family val="2"/>
    </font>
    <font>
      <b/>
      <sz val="11"/>
      <name val="Segoe UI"/>
      <family val="2"/>
    </font>
    <font>
      <b/>
      <sz val="12"/>
      <name val="Segoe UI"/>
      <family val="2"/>
    </font>
    <font>
      <sz val="12"/>
      <name val="Segoe UI"/>
      <family val="2"/>
    </font>
    <font>
      <b/>
      <sz val="12"/>
      <color rgb="FF000000"/>
      <name val="Segoe UI"/>
      <family val="2"/>
    </font>
    <font>
      <sz val="16"/>
      <name val="Arial Narrow"/>
      <family val="2"/>
    </font>
    <font>
      <b/>
      <sz val="11"/>
      <name val="Arial Narrow"/>
      <family val="2"/>
    </font>
    <font>
      <sz val="16"/>
      <name val="Calibri"/>
      <family val="2"/>
      <scheme val="minor"/>
    </font>
    <font>
      <sz val="11"/>
      <name val="Arial"/>
      <family val="2"/>
    </font>
    <font>
      <u/>
      <sz val="11"/>
      <color theme="4" tint="-0.249977111117893"/>
      <name val="Segoe UI"/>
      <family val="2"/>
    </font>
    <font>
      <sz val="11"/>
      <color theme="4" tint="-0.249977111117893"/>
      <name val="Segoe UI"/>
      <family val="2"/>
    </font>
    <font>
      <b/>
      <sz val="11"/>
      <color rgb="FF000000"/>
      <name val="Segoe UI"/>
      <family val="2"/>
    </font>
    <font>
      <sz val="8"/>
      <color theme="1"/>
      <name val="Segoe UI"/>
      <family val="2"/>
    </font>
    <font>
      <b/>
      <sz val="16"/>
      <color rgb="FF000000"/>
      <name val="Segoe UI"/>
      <family val="2"/>
    </font>
    <font>
      <sz val="11"/>
      <color theme="0"/>
      <name val="Calibri"/>
      <family val="2"/>
      <scheme val="minor"/>
    </font>
    <font>
      <b/>
      <sz val="12"/>
      <color theme="0"/>
      <name val="Segoe UI"/>
      <family val="2"/>
    </font>
    <font>
      <b/>
      <sz val="11"/>
      <color theme="0"/>
      <name val="Segoe UI"/>
      <family val="2"/>
    </font>
    <font>
      <b/>
      <sz val="16"/>
      <name val="Segoe UI"/>
      <family val="2"/>
    </font>
    <font>
      <sz val="20"/>
      <name val="Segoe UI"/>
      <family val="2"/>
    </font>
    <font>
      <sz val="15"/>
      <color theme="1"/>
      <name val="Segoe UI"/>
      <family val="2"/>
    </font>
    <font>
      <b/>
      <sz val="36"/>
      <color theme="1"/>
      <name val="Segoe UI"/>
      <family val="2"/>
    </font>
    <font>
      <b/>
      <sz val="11"/>
      <name val="Calibri"/>
      <family val="2"/>
      <scheme val="minor"/>
    </font>
    <font>
      <sz val="12"/>
      <color theme="1"/>
      <name val="Arial"/>
      <family val="2"/>
    </font>
    <font>
      <b/>
      <sz val="12"/>
      <color theme="1"/>
      <name val="Arial"/>
      <family val="2"/>
    </font>
    <font>
      <u/>
      <sz val="11"/>
      <color theme="10"/>
      <name val="Calibri"/>
      <family val="2"/>
      <scheme val="minor"/>
    </font>
    <font>
      <sz val="8"/>
      <name val="Calibri"/>
      <family val="2"/>
      <scheme val="minor"/>
    </font>
    <font>
      <b/>
      <sz val="9"/>
      <color indexed="81"/>
      <name val="Tahoma"/>
      <family val="2"/>
    </font>
    <font>
      <sz val="10"/>
      <name val="Segoe UI"/>
      <family val="2"/>
    </font>
    <font>
      <b/>
      <sz val="14"/>
      <name val="Segoe UI"/>
      <family val="2"/>
    </font>
    <font>
      <sz val="14"/>
      <name val="Segoe UI"/>
      <family val="2"/>
    </font>
    <font>
      <sz val="10"/>
      <color theme="1"/>
      <name val="Segoe UI"/>
      <family val="2"/>
    </font>
    <font>
      <sz val="11"/>
      <color rgb="FF000000"/>
      <name val="Segoe UI"/>
      <family val="2"/>
    </font>
    <font>
      <sz val="10"/>
      <color rgb="FF000000"/>
      <name val="Segoe UI"/>
    </font>
    <font>
      <b/>
      <sz val="10"/>
      <color rgb="FF000000"/>
      <name val="Segoe UI"/>
    </font>
    <font>
      <sz val="10"/>
      <color rgb="FF000000"/>
      <name val="Segoe UI"/>
      <family val="2"/>
    </font>
  </fonts>
  <fills count="25">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B7DEE8"/>
        <bgColor indexed="64"/>
      </patternFill>
    </fill>
    <fill>
      <patternFill patternType="solid">
        <fgColor rgb="FFF2F2F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F2F2F2"/>
        <bgColor rgb="FF000000"/>
      </patternFill>
    </fill>
    <fill>
      <patternFill patternType="solid">
        <fgColor theme="4" tint="0.59999389629810485"/>
        <bgColor indexed="64"/>
      </patternFill>
    </fill>
    <fill>
      <patternFill patternType="solid">
        <fgColor rgb="FFFFFFFF"/>
        <bgColor rgb="FF000000"/>
      </patternFill>
    </fill>
    <fill>
      <patternFill patternType="solid">
        <fgColor rgb="FFFF0000"/>
        <bgColor rgb="FF000000"/>
      </patternFill>
    </fill>
    <fill>
      <patternFill patternType="solid">
        <fgColor theme="9" tint="-0.249977111117893"/>
        <bgColor indexed="64"/>
      </patternFill>
    </fill>
  </fills>
  <borders count="91">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hair">
        <color auto="1"/>
      </top>
      <bottom style="medium">
        <color indexed="64"/>
      </bottom>
      <diagonal/>
    </border>
    <border>
      <left/>
      <right style="hair">
        <color auto="1"/>
      </right>
      <top style="hair">
        <color auto="1"/>
      </top>
      <bottom style="medium">
        <color indexed="64"/>
      </bottom>
      <diagonal/>
    </border>
    <border>
      <left/>
      <right style="hair">
        <color auto="1"/>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hair">
        <color auto="1"/>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style="hair">
        <color auto="1"/>
      </left>
      <right style="medium">
        <color indexed="64"/>
      </right>
      <top style="hair">
        <color auto="1"/>
      </top>
      <bottom style="medium">
        <color indexed="64"/>
      </bottom>
      <diagonal/>
    </border>
    <border>
      <left/>
      <right style="medium">
        <color auto="1"/>
      </right>
      <top style="hair">
        <color indexed="64"/>
      </top>
      <bottom style="hair">
        <color auto="1"/>
      </bottom>
      <diagonal/>
    </border>
    <border>
      <left style="dotted">
        <color rgb="FFF79646"/>
      </left>
      <right/>
      <top style="dotted">
        <color rgb="FFF79646"/>
      </top>
      <bottom style="dotted">
        <color rgb="FFF79646"/>
      </bottom>
      <diagonal/>
    </border>
    <border>
      <left style="hair">
        <color indexed="64"/>
      </left>
      <right style="hair">
        <color indexed="64"/>
      </right>
      <top/>
      <bottom style="hair">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style="hair">
        <color auto="1"/>
      </right>
      <top style="medium">
        <color indexed="64"/>
      </top>
      <bottom/>
      <diagonal/>
    </border>
    <border>
      <left style="hair">
        <color indexed="64"/>
      </left>
      <right style="hair">
        <color auto="1"/>
      </right>
      <top/>
      <bottom style="medium">
        <color indexed="64"/>
      </bottom>
      <diagonal/>
    </border>
    <border>
      <left style="medium">
        <color indexed="64"/>
      </left>
      <right style="medium">
        <color indexed="64"/>
      </right>
      <top style="medium">
        <color indexed="64"/>
      </top>
      <bottom style="medium">
        <color indexed="64"/>
      </bottom>
      <diagonal/>
    </border>
    <border>
      <left style="dotted">
        <color theme="1"/>
      </left>
      <right style="dotted">
        <color theme="1"/>
      </right>
      <top style="dotted">
        <color theme="1"/>
      </top>
      <bottom style="dotted">
        <color theme="1"/>
      </bottom>
      <diagonal/>
    </border>
    <border>
      <left style="hair">
        <color auto="1"/>
      </left>
      <right/>
      <top style="medium">
        <color indexed="64"/>
      </top>
      <bottom style="medium">
        <color indexed="64"/>
      </bottom>
      <diagonal/>
    </border>
    <border>
      <left style="hair">
        <color auto="1"/>
      </left>
      <right style="hair">
        <color auto="1"/>
      </right>
      <top/>
      <bottom/>
      <diagonal/>
    </border>
    <border>
      <left style="medium">
        <color indexed="64"/>
      </left>
      <right style="hair">
        <color auto="1"/>
      </right>
      <top style="medium">
        <color indexed="64"/>
      </top>
      <bottom/>
      <diagonal/>
    </border>
    <border>
      <left style="hair">
        <color indexed="64"/>
      </left>
      <right style="medium">
        <color indexed="64"/>
      </right>
      <top style="medium">
        <color indexed="64"/>
      </top>
      <bottom/>
      <diagonal/>
    </border>
    <border>
      <left style="medium">
        <color indexed="64"/>
      </left>
      <right style="hair">
        <color auto="1"/>
      </right>
      <top/>
      <bottom/>
      <diagonal/>
    </border>
    <border>
      <left style="medium">
        <color indexed="64"/>
      </left>
      <right style="hair">
        <color auto="1"/>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auto="1"/>
      </right>
      <top style="medium">
        <color indexed="64"/>
      </top>
      <bottom style="hair">
        <color auto="1"/>
      </bottom>
      <diagonal/>
    </border>
    <border>
      <left style="medium">
        <color indexed="64"/>
      </left>
      <right style="medium">
        <color indexed="64"/>
      </right>
      <top/>
      <bottom style="medium">
        <color indexed="64"/>
      </bottom>
      <diagonal/>
    </border>
    <border>
      <left/>
      <right style="medium">
        <color indexed="64"/>
      </right>
      <top style="hair">
        <color auto="1"/>
      </top>
      <bottom style="medium">
        <color indexed="64"/>
      </bottom>
      <diagonal/>
    </border>
    <border>
      <left style="medium">
        <color auto="1"/>
      </left>
      <right style="hair">
        <color auto="1"/>
      </right>
      <top/>
      <bottom style="hair">
        <color auto="1"/>
      </bottom>
      <diagonal/>
    </border>
    <border>
      <left/>
      <right style="hair">
        <color auto="1"/>
      </right>
      <top/>
      <bottom/>
      <diagonal/>
    </border>
    <border>
      <left style="hair">
        <color indexed="64"/>
      </left>
      <right/>
      <top style="medium">
        <color indexed="64"/>
      </top>
      <bottom/>
      <diagonal/>
    </border>
    <border>
      <left style="hair">
        <color indexed="64"/>
      </left>
      <right/>
      <top/>
      <bottom/>
      <diagonal/>
    </border>
    <border>
      <left style="hair">
        <color auto="1"/>
      </left>
      <right style="medium">
        <color auto="1"/>
      </right>
      <top/>
      <bottom/>
      <diagonal/>
    </border>
    <border>
      <left style="hair">
        <color auto="1"/>
      </left>
      <right style="medium">
        <color indexed="64"/>
      </right>
      <top/>
      <bottom style="medium">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style="hair">
        <color indexed="64"/>
      </left>
      <right/>
      <top/>
      <bottom style="medium">
        <color indexed="64"/>
      </bottom>
      <diagonal/>
    </border>
    <border>
      <left/>
      <right style="hair">
        <color auto="1"/>
      </right>
      <top/>
      <bottom style="hair">
        <color indexed="64"/>
      </bottom>
      <diagonal/>
    </border>
    <border>
      <left/>
      <right style="hair">
        <color auto="1"/>
      </right>
      <top/>
      <bottom style="medium">
        <color indexed="64"/>
      </bottom>
      <diagonal/>
    </border>
    <border>
      <left style="hair">
        <color indexed="64"/>
      </left>
      <right style="medium">
        <color auto="1"/>
      </right>
      <top style="thin">
        <color indexed="64"/>
      </top>
      <bottom/>
      <diagonal/>
    </border>
    <border>
      <left style="hair">
        <color indexed="64"/>
      </left>
      <right style="medium">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auto="1"/>
      </left>
      <right/>
      <top style="hair">
        <color auto="1"/>
      </top>
      <bottom style="hair">
        <color auto="1"/>
      </bottom>
      <diagonal/>
    </border>
    <border>
      <left style="hair">
        <color auto="1"/>
      </left>
      <right style="medium">
        <color indexed="64"/>
      </right>
      <top style="hair">
        <color indexed="64"/>
      </top>
      <bottom/>
      <diagonal/>
    </border>
    <border>
      <left style="hair">
        <color auto="1"/>
      </left>
      <right/>
      <top/>
      <bottom style="hair">
        <color auto="1"/>
      </bottom>
      <diagonal/>
    </border>
  </borders>
  <cellStyleXfs count="5">
    <xf numFmtId="0" fontId="0" fillId="0" borderId="0"/>
    <xf numFmtId="0" fontId="27" fillId="0" borderId="0"/>
    <xf numFmtId="0" fontId="28" fillId="0" borderId="0"/>
    <xf numFmtId="0" fontId="4" fillId="0" borderId="0"/>
    <xf numFmtId="0" fontId="58" fillId="0" borderId="0" applyNumberFormat="0" applyFill="0" applyBorder="0" applyAlignment="0" applyProtection="0"/>
  </cellStyleXfs>
  <cellXfs count="866">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xf numFmtId="0" fontId="10" fillId="10" borderId="2" xfId="0" applyFont="1" applyFill="1" applyBorder="1" applyAlignment="1" applyProtection="1">
      <alignment horizontal="center" vertical="center" wrapText="1" readingOrder="1"/>
      <protection hidden="1"/>
    </xf>
    <xf numFmtId="0" fontId="10" fillId="10" borderId="9" xfId="0" applyFont="1" applyFill="1" applyBorder="1" applyAlignment="1" applyProtection="1">
      <alignment horizontal="center" vertical="center" wrapText="1" readingOrder="1"/>
      <protection hidden="1"/>
    </xf>
    <xf numFmtId="0" fontId="10" fillId="10" borderId="3" xfId="0" applyFont="1" applyFill="1" applyBorder="1" applyAlignment="1" applyProtection="1">
      <alignment horizontal="center" vertical="center" wrapText="1" readingOrder="1"/>
      <protection hidden="1"/>
    </xf>
    <xf numFmtId="0" fontId="10" fillId="11" borderId="2" xfId="0" applyFont="1" applyFill="1" applyBorder="1" applyAlignment="1" applyProtection="1">
      <alignment horizontal="center" wrapText="1" readingOrder="1"/>
      <protection hidden="1"/>
    </xf>
    <xf numFmtId="0" fontId="10" fillId="11" borderId="9" xfId="0" applyFont="1" applyFill="1" applyBorder="1" applyAlignment="1" applyProtection="1">
      <alignment horizontal="center" wrapText="1" readingOrder="1"/>
      <protection hidden="1"/>
    </xf>
    <xf numFmtId="0" fontId="10" fillId="11" borderId="3" xfId="0" applyFont="1" applyFill="1" applyBorder="1" applyAlignment="1" applyProtection="1">
      <alignment horizontal="center" wrapText="1" readingOrder="1"/>
      <protection hidden="1"/>
    </xf>
    <xf numFmtId="0" fontId="10" fillId="10" borderId="4" xfId="0" applyFont="1" applyFill="1" applyBorder="1" applyAlignment="1" applyProtection="1">
      <alignment horizontal="center" vertical="center" wrapText="1" readingOrder="1"/>
      <protection hidden="1"/>
    </xf>
    <xf numFmtId="0" fontId="10" fillId="10" borderId="0" xfId="0" applyFont="1" applyFill="1" applyAlignment="1" applyProtection="1">
      <alignment horizontal="center" vertical="center" wrapText="1" readingOrder="1"/>
      <protection hidden="1"/>
    </xf>
    <xf numFmtId="0" fontId="10" fillId="10" borderId="5" xfId="0" applyFont="1" applyFill="1" applyBorder="1" applyAlignment="1" applyProtection="1">
      <alignment horizontal="center" vertical="center" wrapText="1" readingOrder="1"/>
      <protection hidden="1"/>
    </xf>
    <xf numFmtId="0" fontId="10" fillId="11" borderId="4" xfId="0" applyFont="1" applyFill="1" applyBorder="1" applyAlignment="1" applyProtection="1">
      <alignment horizontal="center" wrapText="1" readingOrder="1"/>
      <protection hidden="1"/>
    </xf>
    <xf numFmtId="0" fontId="10" fillId="11" borderId="0" xfId="0" applyFont="1" applyFill="1" applyAlignment="1" applyProtection="1">
      <alignment horizontal="center" wrapText="1" readingOrder="1"/>
      <protection hidden="1"/>
    </xf>
    <xf numFmtId="0" fontId="10" fillId="11" borderId="5" xfId="0" applyFont="1" applyFill="1" applyBorder="1" applyAlignment="1" applyProtection="1">
      <alignment horizontal="center" wrapText="1" readingOrder="1"/>
      <protection hidden="1"/>
    </xf>
    <xf numFmtId="0" fontId="10" fillId="10" borderId="6" xfId="0" applyFont="1" applyFill="1" applyBorder="1" applyAlignment="1" applyProtection="1">
      <alignment horizontal="center" vertical="center" wrapText="1" readingOrder="1"/>
      <protection hidden="1"/>
    </xf>
    <xf numFmtId="0" fontId="10" fillId="10" borderId="8" xfId="0" applyFont="1" applyFill="1" applyBorder="1" applyAlignment="1" applyProtection="1">
      <alignment horizontal="center" vertical="center" wrapText="1" readingOrder="1"/>
      <protection hidden="1"/>
    </xf>
    <xf numFmtId="0" fontId="10" fillId="10" borderId="7" xfId="0" applyFont="1" applyFill="1" applyBorder="1" applyAlignment="1" applyProtection="1">
      <alignment horizontal="center" vertical="center" wrapText="1" readingOrder="1"/>
      <protection hidden="1"/>
    </xf>
    <xf numFmtId="0" fontId="10" fillId="11" borderId="6" xfId="0" applyFont="1" applyFill="1" applyBorder="1" applyAlignment="1" applyProtection="1">
      <alignment horizontal="center" wrapText="1" readingOrder="1"/>
      <protection hidden="1"/>
    </xf>
    <xf numFmtId="0" fontId="10" fillId="11" borderId="8" xfId="0" applyFont="1" applyFill="1" applyBorder="1" applyAlignment="1" applyProtection="1">
      <alignment horizontal="center" wrapText="1" readingOrder="1"/>
      <protection hidden="1"/>
    </xf>
    <xf numFmtId="0" fontId="10" fillId="11" borderId="7" xfId="0" applyFont="1" applyFill="1" applyBorder="1" applyAlignment="1" applyProtection="1">
      <alignment horizontal="center" wrapText="1" readingOrder="1"/>
      <protection hidden="1"/>
    </xf>
    <xf numFmtId="0" fontId="10" fillId="12" borderId="2" xfId="0" applyFont="1" applyFill="1" applyBorder="1" applyAlignment="1" applyProtection="1">
      <alignment horizontal="center" wrapText="1" readingOrder="1"/>
      <protection hidden="1"/>
    </xf>
    <xf numFmtId="0" fontId="10" fillId="12" borderId="9" xfId="0" applyFont="1" applyFill="1" applyBorder="1" applyAlignment="1" applyProtection="1">
      <alignment horizontal="center" wrapText="1" readingOrder="1"/>
      <protection hidden="1"/>
    </xf>
    <xf numFmtId="0" fontId="10" fillId="12" borderId="3" xfId="0" applyFont="1" applyFill="1" applyBorder="1" applyAlignment="1" applyProtection="1">
      <alignment horizontal="center" wrapText="1" readingOrder="1"/>
      <protection hidden="1"/>
    </xf>
    <xf numFmtId="0" fontId="10" fillId="12" borderId="4" xfId="0" applyFont="1" applyFill="1" applyBorder="1" applyAlignment="1" applyProtection="1">
      <alignment horizontal="center" wrapText="1" readingOrder="1"/>
      <protection hidden="1"/>
    </xf>
    <xf numFmtId="0" fontId="10" fillId="12" borderId="0" xfId="0" applyFont="1" applyFill="1" applyAlignment="1" applyProtection="1">
      <alignment horizontal="center" wrapText="1" readingOrder="1"/>
      <protection hidden="1"/>
    </xf>
    <xf numFmtId="0" fontId="10" fillId="12" borderId="5" xfId="0" applyFont="1" applyFill="1" applyBorder="1" applyAlignment="1" applyProtection="1">
      <alignment horizontal="center" wrapText="1" readingOrder="1"/>
      <protection hidden="1"/>
    </xf>
    <xf numFmtId="0" fontId="10" fillId="12" borderId="6" xfId="0" applyFont="1" applyFill="1" applyBorder="1" applyAlignment="1" applyProtection="1">
      <alignment horizontal="center" wrapText="1" readingOrder="1"/>
      <protection hidden="1"/>
    </xf>
    <xf numFmtId="0" fontId="10" fillId="12" borderId="8" xfId="0" applyFont="1" applyFill="1" applyBorder="1" applyAlignment="1" applyProtection="1">
      <alignment horizontal="center" wrapText="1" readingOrder="1"/>
      <protection hidden="1"/>
    </xf>
    <xf numFmtId="0" fontId="10" fillId="12" borderId="7" xfId="0" applyFont="1" applyFill="1" applyBorder="1" applyAlignment="1" applyProtection="1">
      <alignment horizontal="center" wrapText="1" readingOrder="1"/>
      <protection hidden="1"/>
    </xf>
    <xf numFmtId="0" fontId="10" fillId="4" borderId="2" xfId="0" applyFont="1" applyFill="1" applyBorder="1" applyAlignment="1" applyProtection="1">
      <alignment horizontal="center" wrapText="1" readingOrder="1"/>
      <protection hidden="1"/>
    </xf>
    <xf numFmtId="0" fontId="10" fillId="4" borderId="9" xfId="0" applyFont="1" applyFill="1" applyBorder="1" applyAlignment="1" applyProtection="1">
      <alignment horizontal="center" wrapText="1" readingOrder="1"/>
      <protection hidden="1"/>
    </xf>
    <xf numFmtId="0" fontId="10" fillId="4" borderId="3" xfId="0" applyFont="1" applyFill="1" applyBorder="1" applyAlignment="1" applyProtection="1">
      <alignment horizontal="center" wrapText="1" readingOrder="1"/>
      <protection hidden="1"/>
    </xf>
    <xf numFmtId="0" fontId="10" fillId="4" borderId="4" xfId="0" applyFont="1" applyFill="1" applyBorder="1" applyAlignment="1" applyProtection="1">
      <alignment horizontal="center" wrapText="1" readingOrder="1"/>
      <protection hidden="1"/>
    </xf>
    <xf numFmtId="0" fontId="10" fillId="4" borderId="0" xfId="0" applyFont="1" applyFill="1" applyAlignment="1" applyProtection="1">
      <alignment horizontal="center" wrapText="1" readingOrder="1"/>
      <protection hidden="1"/>
    </xf>
    <xf numFmtId="0" fontId="10" fillId="4" borderId="5" xfId="0" applyFont="1" applyFill="1" applyBorder="1" applyAlignment="1" applyProtection="1">
      <alignment horizontal="center" wrapText="1" readingOrder="1"/>
      <protection hidden="1"/>
    </xf>
    <xf numFmtId="0" fontId="10" fillId="4" borderId="6" xfId="0" applyFont="1" applyFill="1" applyBorder="1" applyAlignment="1" applyProtection="1">
      <alignment horizontal="center" wrapText="1" readingOrder="1"/>
      <protection hidden="1"/>
    </xf>
    <xf numFmtId="0" fontId="10" fillId="4" borderId="8" xfId="0" applyFont="1" applyFill="1" applyBorder="1" applyAlignment="1" applyProtection="1">
      <alignment horizontal="center" wrapText="1" readingOrder="1"/>
      <protection hidden="1"/>
    </xf>
    <xf numFmtId="0" fontId="10" fillId="4" borderId="7"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0" fillId="2" borderId="0" xfId="0" applyFill="1"/>
    <xf numFmtId="0" fontId="7" fillId="2" borderId="0" xfId="0" applyFont="1" applyFill="1" applyAlignment="1">
      <alignment vertical="center"/>
    </xf>
    <xf numFmtId="0" fontId="4" fillId="2" borderId="0" xfId="0" applyFont="1" applyFill="1"/>
    <xf numFmtId="0" fontId="17" fillId="2" borderId="0" xfId="0" applyFont="1" applyFill="1"/>
    <xf numFmtId="0" fontId="18" fillId="2" borderId="19" xfId="0" applyFont="1" applyFill="1" applyBorder="1" applyAlignment="1">
      <alignment horizontal="center" vertical="center" wrapText="1" readingOrder="1"/>
    </xf>
    <xf numFmtId="0" fontId="19" fillId="2" borderId="19" xfId="0" applyFont="1" applyFill="1" applyBorder="1" applyAlignment="1">
      <alignment horizontal="justify" vertical="center" wrapText="1" readingOrder="1"/>
    </xf>
    <xf numFmtId="9" fontId="18" fillId="2" borderId="28" xfId="0" applyNumberFormat="1"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9" fillId="2" borderId="18" xfId="0" applyFont="1" applyFill="1" applyBorder="1" applyAlignment="1">
      <alignment horizontal="justify" vertical="center" wrapText="1" readingOrder="1"/>
    </xf>
    <xf numFmtId="9" fontId="18" fillId="2" borderId="23" xfId="0" applyNumberFormat="1" applyFont="1" applyFill="1" applyBorder="1" applyAlignment="1">
      <alignment horizontal="center" vertical="center" wrapText="1" readingOrder="1"/>
    </xf>
    <xf numFmtId="0" fontId="19" fillId="2" borderId="23"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xf numFmtId="0" fontId="19" fillId="2" borderId="25" xfId="0" applyFont="1" applyFill="1" applyBorder="1" applyAlignment="1">
      <alignment horizontal="justify" vertical="center" wrapText="1" readingOrder="1"/>
    </xf>
    <xf numFmtId="0" fontId="19" fillId="2" borderId="26" xfId="0" applyFont="1" applyFill="1" applyBorder="1" applyAlignment="1">
      <alignment horizontal="center" vertical="center" wrapText="1" readingOrder="1"/>
    </xf>
    <xf numFmtId="0" fontId="26" fillId="2" borderId="0" xfId="0" applyFont="1" applyFill="1"/>
    <xf numFmtId="0" fontId="18" fillId="13" borderId="30" xfId="0" applyFont="1" applyFill="1" applyBorder="1" applyAlignment="1">
      <alignment horizontal="center" vertical="center" wrapText="1" readingOrder="1"/>
    </xf>
    <xf numFmtId="0" fontId="18" fillId="13" borderId="31" xfId="0" applyFont="1" applyFill="1" applyBorder="1" applyAlignment="1">
      <alignment horizontal="center" vertical="center" wrapText="1" readingOrder="1"/>
    </xf>
    <xf numFmtId="0" fontId="6" fillId="2" borderId="0" xfId="0" applyFont="1" applyFill="1"/>
    <xf numFmtId="0" fontId="29" fillId="2" borderId="0" xfId="0" applyFont="1" applyFill="1"/>
    <xf numFmtId="0" fontId="2" fillId="0" borderId="53" xfId="0" applyFont="1" applyBorder="1" applyAlignment="1">
      <alignment horizontal="left" vertical="center" wrapText="1" indent="1" readingOrder="1"/>
    </xf>
    <xf numFmtId="0" fontId="2" fillId="0" borderId="0" xfId="0" applyFont="1" applyAlignment="1">
      <alignment horizontal="left" vertical="center" wrapText="1" indent="1" readingOrder="1"/>
    </xf>
    <xf numFmtId="0" fontId="5" fillId="0" borderId="0" xfId="0" applyFont="1"/>
    <xf numFmtId="0" fontId="3"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wrapText="1"/>
    </xf>
    <xf numFmtId="0" fontId="29" fillId="17" borderId="36" xfId="0" applyFont="1" applyFill="1" applyBorder="1" applyAlignment="1" applyProtection="1">
      <alignment horizontal="center" vertical="center" textRotation="90"/>
      <protection locked="0"/>
    </xf>
    <xf numFmtId="0" fontId="29" fillId="17" borderId="33" xfId="0" applyFont="1" applyFill="1" applyBorder="1" applyAlignment="1" applyProtection="1">
      <alignment horizontal="center" vertical="center" textRotation="90"/>
      <protection locked="0"/>
    </xf>
    <xf numFmtId="0" fontId="29" fillId="0" borderId="0" xfId="0" applyFont="1" applyAlignment="1">
      <alignment horizontal="left" vertical="center" wrapText="1"/>
    </xf>
    <xf numFmtId="0" fontId="29" fillId="0" borderId="0" xfId="0" applyFont="1" applyAlignment="1">
      <alignment horizontal="left" vertical="center"/>
    </xf>
    <xf numFmtId="0" fontId="31" fillId="0" borderId="9" xfId="0" applyFont="1" applyBorder="1" applyAlignment="1">
      <alignment vertical="center"/>
    </xf>
    <xf numFmtId="0" fontId="31" fillId="0" borderId="3" xfId="0" applyFont="1" applyBorder="1" applyAlignment="1">
      <alignment vertical="center"/>
    </xf>
    <xf numFmtId="0" fontId="31" fillId="0" borderId="8" xfId="0" applyFont="1" applyBorder="1" applyAlignment="1">
      <alignment vertical="center"/>
    </xf>
    <xf numFmtId="0" fontId="31" fillId="0" borderId="7" xfId="0" applyFont="1" applyBorder="1" applyAlignment="1">
      <alignment vertical="center"/>
    </xf>
    <xf numFmtId="0" fontId="39" fillId="2" borderId="0" xfId="0" applyFont="1" applyFill="1" applyAlignment="1">
      <alignment horizontal="justify" vertical="center" wrapText="1" readingOrder="1"/>
    </xf>
    <xf numFmtId="0" fontId="40" fillId="2" borderId="0" xfId="0" applyFont="1" applyFill="1" applyAlignment="1">
      <alignment vertical="center"/>
    </xf>
    <xf numFmtId="0" fontId="39" fillId="0" borderId="0" xfId="0" applyFont="1" applyAlignment="1">
      <alignment horizontal="justify" vertical="center" wrapText="1" readingOrder="1"/>
    </xf>
    <xf numFmtId="0" fontId="39" fillId="0" borderId="0" xfId="0" applyFont="1" applyAlignment="1">
      <alignment vertical="center"/>
    </xf>
    <xf numFmtId="0" fontId="6" fillId="0" borderId="0" xfId="0" pivotButton="1" applyFont="1"/>
    <xf numFmtId="0" fontId="41" fillId="0" borderId="0" xfId="0" applyFont="1"/>
    <xf numFmtId="0" fontId="37" fillId="2" borderId="0" xfId="0" applyFont="1" applyFill="1"/>
    <xf numFmtId="0" fontId="37" fillId="4" borderId="62" xfId="0" applyFont="1" applyFill="1" applyBorder="1" applyAlignment="1">
      <alignment horizontal="center" vertical="center" wrapText="1" readingOrder="1"/>
    </xf>
    <xf numFmtId="0" fontId="37" fillId="6" borderId="62" xfId="0" applyFont="1" applyFill="1" applyBorder="1" applyAlignment="1">
      <alignment horizontal="center" vertical="center" wrapText="1" readingOrder="1"/>
    </xf>
    <xf numFmtId="0" fontId="37" fillId="3" borderId="62" xfId="0" applyFont="1" applyFill="1" applyBorder="1" applyAlignment="1">
      <alignment horizontal="center" vertical="center" wrapText="1" readingOrder="1"/>
    </xf>
    <xf numFmtId="0" fontId="37" fillId="7" borderId="62" xfId="0" applyFont="1" applyFill="1" applyBorder="1" applyAlignment="1">
      <alignment horizontal="center" vertical="center" wrapText="1" readingOrder="1"/>
    </xf>
    <xf numFmtId="0" fontId="37" fillId="8" borderId="62" xfId="0" applyFont="1" applyFill="1" applyBorder="1" applyAlignment="1">
      <alignment horizontal="center" vertical="center" wrapText="1" readingOrder="1"/>
    </xf>
    <xf numFmtId="0" fontId="29" fillId="0" borderId="0" xfId="0" applyFont="1" applyAlignment="1">
      <alignment vertical="center" wrapText="1"/>
    </xf>
    <xf numFmtId="0" fontId="42" fillId="0" borderId="0" xfId="0" applyFont="1"/>
    <xf numFmtId="0" fontId="45" fillId="18" borderId="43" xfId="0" applyFont="1" applyFill="1" applyBorder="1" applyAlignment="1">
      <alignment horizontal="center" vertical="center" wrapText="1"/>
    </xf>
    <xf numFmtId="0" fontId="45" fillId="18" borderId="51" xfId="0" applyFont="1" applyFill="1" applyBorder="1" applyAlignment="1">
      <alignment horizontal="center" vertical="center" wrapText="1"/>
    </xf>
    <xf numFmtId="0" fontId="45" fillId="15" borderId="47" xfId="0" applyFont="1" applyFill="1" applyBorder="1" applyAlignment="1">
      <alignment horizontal="center" vertical="center" wrapText="1"/>
    </xf>
    <xf numFmtId="0" fontId="45" fillId="15" borderId="37" xfId="0" applyFont="1" applyFill="1" applyBorder="1" applyAlignment="1">
      <alignment horizontal="center" vertical="center" wrapText="1"/>
    </xf>
    <xf numFmtId="0" fontId="45" fillId="15" borderId="36" xfId="0" applyFont="1" applyFill="1" applyBorder="1" applyAlignment="1">
      <alignment horizontal="center" vertical="center" wrapText="1"/>
    </xf>
    <xf numFmtId="0" fontId="45" fillId="15" borderId="34" xfId="0" applyFont="1" applyFill="1" applyBorder="1" applyAlignment="1">
      <alignment horizontal="center" vertical="center" wrapText="1"/>
    </xf>
    <xf numFmtId="0" fontId="45" fillId="15" borderId="39" xfId="0" applyFont="1" applyFill="1" applyBorder="1" applyAlignment="1">
      <alignment horizontal="center" vertical="center" wrapText="1"/>
    </xf>
    <xf numFmtId="0" fontId="45" fillId="15" borderId="33" xfId="0" applyFont="1" applyFill="1" applyBorder="1" applyAlignment="1">
      <alignment horizontal="center" vertical="center" wrapText="1"/>
    </xf>
    <xf numFmtId="0" fontId="45" fillId="15" borderId="43" xfId="0" applyFont="1" applyFill="1" applyBorder="1" applyAlignment="1">
      <alignment horizontal="center" vertical="center" wrapText="1"/>
    </xf>
    <xf numFmtId="0" fontId="45" fillId="15" borderId="51" xfId="0" applyFont="1" applyFill="1" applyBorder="1" applyAlignment="1">
      <alignment horizontal="center" vertical="center" wrapText="1"/>
    </xf>
    <xf numFmtId="0" fontId="45" fillId="15" borderId="41" xfId="0" applyFont="1" applyFill="1" applyBorder="1" applyAlignment="1">
      <alignment horizontal="center" vertical="center" wrapText="1"/>
    </xf>
    <xf numFmtId="0" fontId="45" fillId="19" borderId="55" xfId="0" applyFont="1" applyFill="1" applyBorder="1" applyAlignment="1">
      <alignment horizontal="center" vertical="center" wrapText="1"/>
    </xf>
    <xf numFmtId="0" fontId="45" fillId="19" borderId="57" xfId="0" applyFont="1" applyFill="1" applyBorder="1" applyAlignment="1">
      <alignment horizontal="center" vertical="center" wrapText="1"/>
    </xf>
    <xf numFmtId="0" fontId="45" fillId="19" borderId="56" xfId="0" applyFont="1" applyFill="1" applyBorder="1" applyAlignment="1">
      <alignment horizontal="center" vertical="center" wrapText="1"/>
    </xf>
    <xf numFmtId="0" fontId="36" fillId="5" borderId="62" xfId="0" applyFont="1" applyFill="1" applyBorder="1" applyAlignment="1">
      <alignment horizontal="center" vertical="center" wrapText="1" readingOrder="1"/>
    </xf>
    <xf numFmtId="0" fontId="37" fillId="0" borderId="62" xfId="0" applyFont="1" applyBorder="1" applyAlignment="1">
      <alignment horizontal="center" vertical="center" wrapText="1" readingOrder="1"/>
    </xf>
    <xf numFmtId="0" fontId="30" fillId="0" borderId="0" xfId="0" applyFont="1" applyAlignment="1">
      <alignment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48" fillId="2" borderId="0" xfId="0" applyFont="1" applyFill="1"/>
    <xf numFmtId="0" fontId="50" fillId="18" borderId="70" xfId="0" applyFont="1" applyFill="1" applyBorder="1" applyAlignment="1">
      <alignment horizontal="center" vertical="center"/>
    </xf>
    <xf numFmtId="0" fontId="50" fillId="18" borderId="72" xfId="0" applyFont="1" applyFill="1" applyBorder="1" applyAlignment="1">
      <alignment horizontal="center" vertical="center"/>
    </xf>
    <xf numFmtId="0" fontId="48" fillId="0" borderId="0" xfId="0" applyFont="1"/>
    <xf numFmtId="0" fontId="35" fillId="18" borderId="69" xfId="0" applyFont="1" applyFill="1" applyBorder="1" applyAlignment="1">
      <alignment horizontal="center" vertical="center"/>
    </xf>
    <xf numFmtId="0" fontId="6" fillId="0" borderId="0" xfId="0" applyFont="1" applyAlignment="1">
      <alignment horizontal="center"/>
    </xf>
    <xf numFmtId="0" fontId="5" fillId="0" borderId="0" xfId="0" applyFont="1" applyAlignment="1">
      <alignment vertical="center" wrapText="1"/>
    </xf>
    <xf numFmtId="0" fontId="35" fillId="0" borderId="45" xfId="0" applyFont="1" applyBorder="1" applyAlignment="1">
      <alignment horizontal="center" vertical="center" wrapText="1"/>
    </xf>
    <xf numFmtId="0" fontId="35" fillId="0" borderId="48" xfId="0" applyFont="1" applyBorder="1" applyAlignment="1">
      <alignment horizontal="center" vertical="center" wrapText="1"/>
    </xf>
    <xf numFmtId="0" fontId="35" fillId="0" borderId="50" xfId="0" applyFont="1" applyBorder="1" applyAlignment="1">
      <alignment horizontal="center" vertical="center" wrapText="1"/>
    </xf>
    <xf numFmtId="0" fontId="29" fillId="2" borderId="0" xfId="0" applyFont="1" applyFill="1" applyAlignment="1">
      <alignment vertical="center" wrapText="1"/>
    </xf>
    <xf numFmtId="0" fontId="53" fillId="0" borderId="33" xfId="0" applyFont="1" applyBorder="1" applyAlignment="1">
      <alignment horizontal="center" vertical="center" wrapText="1"/>
    </xf>
    <xf numFmtId="0" fontId="29" fillId="0" borderId="33" xfId="0" applyFont="1" applyBorder="1" applyAlignment="1">
      <alignment horizontal="justify" vertical="center" wrapText="1"/>
    </xf>
    <xf numFmtId="0" fontId="53" fillId="0" borderId="36" xfId="0" applyFont="1" applyBorder="1" applyAlignment="1">
      <alignment horizontal="center" vertical="center" wrapText="1"/>
    </xf>
    <xf numFmtId="0" fontId="29" fillId="0" borderId="36" xfId="0" applyFont="1" applyBorder="1" applyAlignment="1">
      <alignment horizontal="justify" vertical="center" wrapText="1"/>
    </xf>
    <xf numFmtId="0" fontId="53" fillId="0" borderId="41" xfId="0" applyFont="1" applyBorder="1" applyAlignment="1">
      <alignment horizontal="center" vertical="center" wrapText="1"/>
    </xf>
    <xf numFmtId="0" fontId="29" fillId="0" borderId="41" xfId="0" applyFont="1" applyBorder="1" applyAlignment="1">
      <alignment horizontal="center" vertical="center" wrapText="1"/>
    </xf>
    <xf numFmtId="0" fontId="52" fillId="8" borderId="35" xfId="0" applyFont="1" applyFill="1" applyBorder="1" applyAlignment="1">
      <alignment horizontal="center" vertical="center" wrapText="1" readingOrder="1"/>
    </xf>
    <xf numFmtId="0" fontId="52" fillId="10" borderId="38" xfId="0" applyFont="1" applyFill="1" applyBorder="1" applyAlignment="1">
      <alignment horizontal="center" vertical="center" wrapText="1" readingOrder="1"/>
    </xf>
    <xf numFmtId="0" fontId="52" fillId="12" borderId="40" xfId="0" applyFont="1" applyFill="1" applyBorder="1" applyAlignment="1">
      <alignment horizontal="center" vertical="center" wrapText="1" readingOrder="1"/>
    </xf>
    <xf numFmtId="0" fontId="29" fillId="0" borderId="41" xfId="0" applyFont="1" applyBorder="1" applyAlignment="1">
      <alignment horizontal="justify" vertical="center" wrapText="1"/>
    </xf>
    <xf numFmtId="0" fontId="35" fillId="5" borderId="55" xfId="0" applyFont="1" applyFill="1" applyBorder="1" applyAlignment="1">
      <alignment horizontal="center" vertical="center" wrapText="1" readingOrder="1"/>
    </xf>
    <xf numFmtId="0" fontId="30" fillId="5" borderId="56" xfId="0" applyFont="1" applyFill="1" applyBorder="1" applyAlignment="1">
      <alignment horizontal="center" vertical="center" wrapText="1"/>
    </xf>
    <xf numFmtId="0" fontId="45" fillId="5" borderId="56" xfId="0" applyFont="1" applyFill="1" applyBorder="1" applyAlignment="1">
      <alignment horizontal="center" vertical="center" wrapText="1"/>
    </xf>
    <xf numFmtId="0" fontId="45" fillId="5" borderId="57" xfId="0" applyFont="1" applyFill="1" applyBorder="1" applyAlignment="1">
      <alignment horizontal="center" vertical="center" wrapText="1"/>
    </xf>
    <xf numFmtId="9" fontId="37" fillId="0" borderId="62" xfId="0" applyNumberFormat="1" applyFont="1" applyBorder="1" applyAlignment="1">
      <alignment horizontal="center" vertical="center" wrapText="1" readingOrder="1"/>
    </xf>
    <xf numFmtId="0" fontId="56" fillId="0" borderId="0" xfId="0" applyFont="1" applyAlignment="1">
      <alignment vertical="center"/>
    </xf>
    <xf numFmtId="0" fontId="38" fillId="19" borderId="0" xfId="0" applyFont="1" applyFill="1" applyAlignment="1">
      <alignment horizontal="center" vertical="center" wrapText="1"/>
    </xf>
    <xf numFmtId="0" fontId="47" fillId="0" borderId="21" xfId="0" applyFont="1" applyBorder="1" applyAlignment="1">
      <alignment horizontal="center" vertical="center" wrapText="1"/>
    </xf>
    <xf numFmtId="0" fontId="38" fillId="0" borderId="21" xfId="0" applyFont="1" applyBorder="1" applyAlignment="1">
      <alignment horizontal="center" vertical="center" wrapText="1"/>
    </xf>
    <xf numFmtId="0" fontId="38" fillId="0" borderId="32" xfId="0" applyFont="1" applyBorder="1" applyAlignment="1">
      <alignment horizontal="center" vertical="center" wrapText="1"/>
    </xf>
    <xf numFmtId="0" fontId="47" fillId="0" borderId="20" xfId="0" applyFont="1" applyBorder="1" applyAlignment="1">
      <alignment horizontal="center" vertical="center" wrapText="1"/>
    </xf>
    <xf numFmtId="0" fontId="58" fillId="0" borderId="0" xfId="4" applyAlignment="1">
      <alignment vertical="center" wrapText="1"/>
    </xf>
    <xf numFmtId="0" fontId="58" fillId="0" borderId="0" xfId="4"/>
    <xf numFmtId="0" fontId="0" fillId="12" borderId="0" xfId="0" applyFill="1"/>
    <xf numFmtId="0" fontId="0" fillId="0" borderId="0" xfId="0" applyAlignment="1">
      <alignment wrapText="1"/>
    </xf>
    <xf numFmtId="0" fontId="34" fillId="12" borderId="61" xfId="0" applyFont="1" applyFill="1" applyBorder="1" applyAlignment="1">
      <alignment horizontal="center" vertical="center" textRotation="90"/>
    </xf>
    <xf numFmtId="0" fontId="34" fillId="6" borderId="61" xfId="0" applyFont="1" applyFill="1" applyBorder="1" applyAlignment="1">
      <alignment horizontal="center" vertical="center" textRotation="90"/>
    </xf>
    <xf numFmtId="0" fontId="35" fillId="12" borderId="61" xfId="0" applyFont="1" applyFill="1" applyBorder="1" applyAlignment="1">
      <alignment horizontal="center" vertical="center" textRotation="90"/>
    </xf>
    <xf numFmtId="0" fontId="35" fillId="7" borderId="61" xfId="0" applyFont="1" applyFill="1" applyBorder="1" applyAlignment="1">
      <alignment horizontal="center" vertical="center" textRotation="90"/>
    </xf>
    <xf numFmtId="0" fontId="35" fillId="7" borderId="69" xfId="0" applyFont="1" applyFill="1" applyBorder="1" applyAlignment="1">
      <alignment horizontal="center" vertical="center" textRotation="90"/>
    </xf>
    <xf numFmtId="0" fontId="34" fillId="0" borderId="61" xfId="0" applyFont="1" applyBorder="1" applyAlignment="1">
      <alignment horizontal="justify" vertical="center" wrapText="1"/>
    </xf>
    <xf numFmtId="0" fontId="34" fillId="0" borderId="61" xfId="0" applyFont="1" applyBorder="1" applyAlignment="1">
      <alignment vertical="center" wrapText="1"/>
    </xf>
    <xf numFmtId="0" fontId="34" fillId="0" borderId="61" xfId="0" applyFont="1" applyBorder="1" applyAlignment="1" applyProtection="1">
      <alignment vertical="center"/>
      <protection locked="0"/>
    </xf>
    <xf numFmtId="0" fontId="34" fillId="4" borderId="61" xfId="0" applyFont="1" applyFill="1" applyBorder="1" applyAlignment="1">
      <alignment horizontal="center" vertical="center" textRotation="90"/>
    </xf>
    <xf numFmtId="0" fontId="34" fillId="0" borderId="72" xfId="0" applyFont="1" applyBorder="1" applyAlignment="1">
      <alignment vertical="center" wrapText="1"/>
    </xf>
    <xf numFmtId="0" fontId="35" fillId="6" borderId="61" xfId="0" applyFont="1" applyFill="1" applyBorder="1" applyAlignment="1">
      <alignment horizontal="center" vertical="center" textRotation="90"/>
    </xf>
    <xf numFmtId="0" fontId="61" fillId="20" borderId="77" xfId="0" applyFont="1" applyFill="1" applyBorder="1" applyAlignment="1">
      <alignment horizontal="center" vertical="center" wrapText="1"/>
    </xf>
    <xf numFmtId="0" fontId="34" fillId="2" borderId="0" xfId="0" applyFont="1" applyFill="1" applyAlignment="1" applyProtection="1">
      <alignment vertical="center"/>
      <protection locked="0"/>
    </xf>
    <xf numFmtId="0" fontId="34" fillId="0" borderId="0" xfId="0" applyFont="1" applyAlignment="1" applyProtection="1">
      <alignment vertical="center"/>
      <protection locked="0"/>
    </xf>
    <xf numFmtId="0" fontId="51" fillId="2" borderId="0" xfId="0" applyFont="1" applyFill="1" applyAlignment="1" applyProtection="1">
      <alignment vertical="center"/>
      <protection locked="0"/>
    </xf>
    <xf numFmtId="0" fontId="36" fillId="18" borderId="55" xfId="0" applyFont="1" applyFill="1" applyBorder="1" applyAlignment="1">
      <alignment vertical="center" wrapText="1"/>
    </xf>
    <xf numFmtId="0" fontId="34" fillId="0" borderId="63" xfId="0" applyFont="1" applyBorder="1" applyAlignment="1">
      <alignment horizontal="center" vertical="center" wrapText="1"/>
    </xf>
    <xf numFmtId="0" fontId="34" fillId="0" borderId="56" xfId="0" applyFont="1" applyBorder="1" applyAlignment="1">
      <alignment horizontal="center" vertical="center" wrapText="1"/>
    </xf>
    <xf numFmtId="0" fontId="34" fillId="0" borderId="59" xfId="0" applyFont="1" applyBorder="1" applyAlignment="1">
      <alignment horizontal="justify" vertical="center" wrapText="1"/>
    </xf>
    <xf numFmtId="0" fontId="35" fillId="23" borderId="61" xfId="0" applyFont="1" applyFill="1" applyBorder="1" applyAlignment="1">
      <alignment horizontal="center" vertical="center" textRotation="90" wrapText="1"/>
    </xf>
    <xf numFmtId="0" fontId="34" fillId="0" borderId="44" xfId="0" applyFont="1" applyBorder="1" applyAlignment="1">
      <alignment horizontal="center" vertical="center" textRotation="90" wrapText="1"/>
    </xf>
    <xf numFmtId="0" fontId="35" fillId="12" borderId="36" xfId="0" applyFont="1" applyFill="1" applyBorder="1" applyAlignment="1" applyProtection="1">
      <alignment horizontal="center" vertical="center" textRotation="90" wrapText="1"/>
      <protection hidden="1"/>
    </xf>
    <xf numFmtId="0" fontId="34" fillId="17" borderId="54" xfId="0" applyFont="1" applyFill="1" applyBorder="1" applyAlignment="1" applyProtection="1">
      <alignment horizontal="justify" vertical="center" wrapText="1"/>
      <protection locked="0"/>
    </xf>
    <xf numFmtId="0" fontId="34" fillId="2" borderId="75" xfId="0" applyFont="1" applyFill="1" applyBorder="1" applyAlignment="1">
      <alignment vertical="center" textRotation="90"/>
    </xf>
    <xf numFmtId="0" fontId="34" fillId="2" borderId="84" xfId="0" applyFont="1" applyFill="1" applyBorder="1" applyAlignment="1">
      <alignment vertical="center" textRotation="90"/>
    </xf>
    <xf numFmtId="0" fontId="34" fillId="2" borderId="8" xfId="0" applyFont="1" applyFill="1" applyBorder="1" applyAlignment="1">
      <alignment vertical="center" textRotation="90"/>
    </xf>
    <xf numFmtId="0" fontId="61" fillId="20" borderId="64" xfId="0" applyFont="1" applyFill="1" applyBorder="1" applyAlignment="1">
      <alignment horizontal="justify" vertical="center" wrapText="1"/>
    </xf>
    <xf numFmtId="0" fontId="61" fillId="20" borderId="64" xfId="0" applyFont="1" applyFill="1" applyBorder="1" applyAlignment="1">
      <alignment horizontal="center" vertical="center" wrapText="1"/>
    </xf>
    <xf numFmtId="0" fontId="61" fillId="20" borderId="80" xfId="0" applyFont="1" applyFill="1" applyBorder="1" applyAlignment="1">
      <alignment horizontal="justify" vertical="center" wrapText="1"/>
    </xf>
    <xf numFmtId="0" fontId="61" fillId="20" borderId="80" xfId="0" applyFont="1" applyFill="1" applyBorder="1" applyAlignment="1">
      <alignment vertical="center" wrapText="1"/>
    </xf>
    <xf numFmtId="0" fontId="61" fillId="15" borderId="87" xfId="0" applyFont="1" applyFill="1" applyBorder="1" applyAlignment="1" applyProtection="1">
      <alignment horizontal="center" vertical="center" wrapText="1"/>
      <protection locked="0"/>
    </xf>
    <xf numFmtId="14" fontId="61" fillId="15" borderId="86" xfId="0" applyNumberFormat="1" applyFont="1" applyFill="1" applyBorder="1" applyAlignment="1" applyProtection="1">
      <alignment horizontal="center" vertical="center" wrapText="1"/>
      <protection locked="0"/>
    </xf>
    <xf numFmtId="0" fontId="35" fillId="2" borderId="61" xfId="0" applyFont="1" applyFill="1" applyBorder="1" applyAlignment="1" applyProtection="1">
      <alignment horizontal="center" vertical="center"/>
      <protection locked="0"/>
    </xf>
    <xf numFmtId="0" fontId="62" fillId="2" borderId="9" xfId="0" applyFont="1" applyFill="1" applyBorder="1" applyAlignment="1" applyProtection="1">
      <alignment vertical="center" textRotation="90"/>
      <protection locked="0"/>
    </xf>
    <xf numFmtId="0" fontId="34" fillId="2" borderId="0" xfId="0" applyFont="1" applyFill="1" applyProtection="1">
      <protection locked="0"/>
    </xf>
    <xf numFmtId="0" fontId="34" fillId="2" borderId="18" xfId="0" applyFont="1" applyFill="1" applyBorder="1" applyProtection="1">
      <protection locked="0"/>
    </xf>
    <xf numFmtId="0" fontId="34" fillId="2" borderId="0" xfId="0" applyFont="1" applyFill="1" applyAlignment="1" applyProtection="1">
      <alignment horizontal="center"/>
      <protection locked="0"/>
    </xf>
    <xf numFmtId="0" fontId="62" fillId="2" borderId="0" xfId="0" applyFont="1" applyFill="1" applyAlignment="1" applyProtection="1">
      <alignment vertical="center" textRotation="90"/>
      <protection locked="0"/>
    </xf>
    <xf numFmtId="0" fontId="51" fillId="2" borderId="0" xfId="0" applyFont="1" applyFill="1" applyAlignment="1" applyProtection="1">
      <alignment horizontal="center" vertical="center" wrapText="1"/>
      <protection locked="0"/>
    </xf>
    <xf numFmtId="0" fontId="51" fillId="2" borderId="0" xfId="0" applyFont="1" applyFill="1" applyAlignment="1" applyProtection="1">
      <alignment horizontal="center" vertical="center"/>
      <protection locked="0"/>
    </xf>
    <xf numFmtId="0" fontId="35"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protection locked="0"/>
    </xf>
    <xf numFmtId="0" fontId="34" fillId="2" borderId="0" xfId="0" applyFont="1" applyFill="1" applyAlignment="1" applyProtection="1">
      <alignment horizontal="center" vertical="center" textRotation="90"/>
      <protection locked="0"/>
    </xf>
    <xf numFmtId="0" fontId="34" fillId="2" borderId="0" xfId="0" applyFont="1" applyFill="1" applyAlignment="1" applyProtection="1">
      <alignment vertical="center" textRotation="90"/>
      <protection locked="0"/>
    </xf>
    <xf numFmtId="0" fontId="63" fillId="2" borderId="0" xfId="0" applyFont="1" applyFill="1" applyProtection="1">
      <protection locked="0"/>
    </xf>
    <xf numFmtId="0" fontId="63" fillId="2" borderId="18" xfId="0" applyFont="1" applyFill="1" applyBorder="1" applyProtection="1">
      <protection locked="0"/>
    </xf>
    <xf numFmtId="0" fontId="62" fillId="21" borderId="74" xfId="0" applyFont="1" applyFill="1" applyBorder="1" applyAlignment="1" applyProtection="1">
      <alignment horizontal="center" vertical="center" textRotation="90"/>
      <protection hidden="1"/>
    </xf>
    <xf numFmtId="0" fontId="36" fillId="18" borderId="55" xfId="0" applyFont="1" applyFill="1" applyBorder="1" applyAlignment="1">
      <alignment horizontal="center" vertical="center" wrapText="1"/>
    </xf>
    <xf numFmtId="0" fontId="36" fillId="18" borderId="21" xfId="0" applyFont="1" applyFill="1" applyBorder="1" applyAlignment="1">
      <alignment horizontal="center" vertical="center" wrapText="1"/>
    </xf>
    <xf numFmtId="0" fontId="36" fillId="18" borderId="63" xfId="0" applyFont="1" applyFill="1" applyBorder="1" applyAlignment="1">
      <alignment horizontal="center" vertical="center"/>
    </xf>
    <xf numFmtId="0" fontId="36" fillId="18" borderId="20" xfId="0" applyFont="1" applyFill="1" applyBorder="1" applyAlignment="1">
      <alignment horizontal="center" vertical="center" textRotation="90"/>
    </xf>
    <xf numFmtId="0" fontId="36" fillId="18" borderId="63" xfId="0" applyFont="1" applyFill="1" applyBorder="1" applyAlignment="1">
      <alignment horizontal="center" vertical="center" textRotation="90"/>
    </xf>
    <xf numFmtId="0" fontId="36" fillId="18" borderId="63" xfId="0" applyFont="1" applyFill="1" applyBorder="1" applyAlignment="1">
      <alignment horizontal="center" vertical="center" textRotation="90" wrapText="1"/>
    </xf>
    <xf numFmtId="0" fontId="36" fillId="18" borderId="56" xfId="0" applyFont="1" applyFill="1" applyBorder="1" applyAlignment="1">
      <alignment horizontal="center" vertical="center" wrapText="1"/>
    </xf>
    <xf numFmtId="0" fontId="36" fillId="18" borderId="55" xfId="0" applyFont="1" applyFill="1" applyBorder="1" applyAlignment="1">
      <alignment horizontal="center" vertical="center" textRotation="90" wrapText="1"/>
    </xf>
    <xf numFmtId="0" fontId="36" fillId="18" borderId="65" xfId="0" applyFont="1" applyFill="1" applyBorder="1" applyAlignment="1">
      <alignment horizontal="center" vertical="center" textRotation="90" wrapText="1"/>
    </xf>
    <xf numFmtId="0" fontId="36" fillId="18" borderId="59" xfId="0" applyFont="1" applyFill="1" applyBorder="1" applyAlignment="1">
      <alignment horizontal="center" vertical="center" textRotation="90" wrapText="1"/>
    </xf>
    <xf numFmtId="0" fontId="36" fillId="18" borderId="57" xfId="0" applyFont="1" applyFill="1" applyBorder="1" applyAlignment="1">
      <alignment horizontal="center" vertical="center" textRotation="90" wrapText="1"/>
    </xf>
    <xf numFmtId="0" fontId="36" fillId="18" borderId="58" xfId="0" applyFont="1" applyFill="1" applyBorder="1" applyAlignment="1">
      <alignment horizontal="center" vertical="center" wrapText="1"/>
    </xf>
    <xf numFmtId="0" fontId="36" fillId="18" borderId="57" xfId="0" applyFont="1" applyFill="1" applyBorder="1" applyAlignment="1">
      <alignment horizontal="center" vertical="center" wrapText="1"/>
    </xf>
    <xf numFmtId="0" fontId="37" fillId="0" borderId="65"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59" xfId="0" applyFont="1" applyBorder="1" applyAlignment="1">
      <alignment horizontal="center" vertical="center"/>
    </xf>
    <xf numFmtId="0" fontId="34" fillId="0" borderId="44" xfId="0" applyFont="1" applyBorder="1" applyAlignment="1">
      <alignment horizontal="justify" vertical="center" textRotation="90" wrapText="1"/>
    </xf>
    <xf numFmtId="0" fontId="34" fillId="20" borderId="36" xfId="0" applyFont="1" applyFill="1" applyBorder="1" applyAlignment="1">
      <alignment horizontal="center" vertical="center" textRotation="90"/>
    </xf>
    <xf numFmtId="0" fontId="34" fillId="0" borderId="56" xfId="0" applyFont="1" applyBorder="1" applyAlignment="1">
      <alignment horizontal="justify" vertical="center" wrapText="1"/>
    </xf>
    <xf numFmtId="0" fontId="34" fillId="0" borderId="66" xfId="0" applyFont="1" applyBorder="1" applyAlignment="1">
      <alignment horizontal="justify" vertical="center" wrapText="1"/>
    </xf>
    <xf numFmtId="0" fontId="34" fillId="2" borderId="18" xfId="0" applyFont="1" applyFill="1" applyBorder="1" applyAlignment="1" applyProtection="1">
      <alignment vertical="center"/>
      <protection locked="0"/>
    </xf>
    <xf numFmtId="0" fontId="34" fillId="0" borderId="44" xfId="0" applyFont="1" applyBorder="1" applyAlignment="1">
      <alignment vertical="center" textRotation="90" wrapText="1"/>
    </xf>
    <xf numFmtId="0" fontId="34" fillId="20" borderId="59" xfId="0" applyFont="1" applyFill="1" applyBorder="1" applyAlignment="1">
      <alignment vertical="center" textRotation="90"/>
    </xf>
    <xf numFmtId="0" fontId="34" fillId="0" borderId="55" xfId="0" applyFont="1" applyBorder="1" applyAlignment="1">
      <alignment vertical="center" textRotation="90" wrapText="1"/>
    </xf>
    <xf numFmtId="0" fontId="34" fillId="20" borderId="56" xfId="0" applyFont="1" applyFill="1" applyBorder="1" applyAlignment="1">
      <alignment vertical="center" textRotation="90"/>
    </xf>
    <xf numFmtId="0" fontId="34" fillId="20" borderId="57" xfId="0" applyFont="1" applyFill="1" applyBorder="1" applyAlignment="1">
      <alignment vertical="center" textRotation="90"/>
    </xf>
    <xf numFmtId="0" fontId="35" fillId="23" borderId="72" xfId="0" applyFont="1" applyFill="1" applyBorder="1" applyAlignment="1">
      <alignment horizontal="center" vertical="center" textRotation="90" wrapText="1"/>
    </xf>
    <xf numFmtId="14" fontId="34" fillId="15" borderId="66" xfId="0" applyNumberFormat="1" applyFont="1" applyFill="1" applyBorder="1" applyAlignment="1">
      <alignment horizontal="center" vertical="center" wrapText="1"/>
    </xf>
    <xf numFmtId="0" fontId="34" fillId="0" borderId="0" xfId="0" applyFont="1" applyAlignment="1">
      <alignment horizontal="center" vertical="center" textRotation="90"/>
    </xf>
    <xf numFmtId="0" fontId="37" fillId="2" borderId="60" xfId="0" applyFont="1" applyFill="1" applyBorder="1" applyAlignment="1">
      <alignment horizontal="center" vertical="center"/>
    </xf>
    <xf numFmtId="0" fontId="37" fillId="2" borderId="55" xfId="0" applyFont="1" applyFill="1" applyBorder="1" applyAlignment="1">
      <alignment vertical="center" wrapText="1"/>
    </xf>
    <xf numFmtId="0" fontId="37" fillId="2" borderId="60" xfId="0" applyFont="1" applyFill="1" applyBorder="1" applyAlignment="1">
      <alignment vertical="center" wrapText="1"/>
    </xf>
    <xf numFmtId="0" fontId="34" fillId="2" borderId="60" xfId="0" applyFont="1" applyFill="1" applyBorder="1" applyAlignment="1">
      <alignment vertical="center" wrapText="1"/>
    </xf>
    <xf numFmtId="0" fontId="36" fillId="10" borderId="61" xfId="0" applyFont="1" applyFill="1" applyBorder="1" applyAlignment="1">
      <alignment horizontal="center" vertical="center" textRotation="90" wrapText="1"/>
    </xf>
    <xf numFmtId="0" fontId="34" fillId="0" borderId="84" xfId="0" applyFont="1" applyBorder="1" applyAlignment="1" applyProtection="1">
      <alignment horizontal="center" vertical="center" textRotation="90"/>
      <protection hidden="1"/>
    </xf>
    <xf numFmtId="0" fontId="34" fillId="17" borderId="60" xfId="0" applyFont="1" applyFill="1" applyBorder="1" applyAlignment="1" applyProtection="1">
      <alignment horizontal="center" vertical="center" textRotation="90"/>
      <protection locked="0"/>
    </xf>
    <xf numFmtId="0" fontId="36" fillId="12" borderId="69" xfId="0" applyFont="1" applyFill="1" applyBorder="1" applyAlignment="1">
      <alignment horizontal="center" vertical="center" textRotation="90" wrapText="1"/>
    </xf>
    <xf numFmtId="0" fontId="36" fillId="10" borderId="69" xfId="0" applyFont="1" applyFill="1" applyBorder="1" applyAlignment="1">
      <alignment horizontal="center" vertical="center" textRotation="90" wrapText="1"/>
    </xf>
    <xf numFmtId="0" fontId="34" fillId="20" borderId="55" xfId="0" applyFont="1" applyFill="1" applyBorder="1" applyAlignment="1">
      <alignment horizontal="center" vertical="center" wrapText="1"/>
    </xf>
    <xf numFmtId="0" fontId="34" fillId="22" borderId="57" xfId="0" applyFont="1" applyFill="1" applyBorder="1" applyAlignment="1">
      <alignment horizontal="center" vertical="center" wrapText="1"/>
    </xf>
    <xf numFmtId="0" fontId="34" fillId="0" borderId="0" xfId="0" applyFont="1" applyAlignment="1" applyProtection="1">
      <alignment horizontal="center" vertical="center" textRotation="90"/>
      <protection locked="0"/>
    </xf>
    <xf numFmtId="0" fontId="34" fillId="0" borderId="83" xfId="0" applyFont="1" applyBorder="1" applyAlignment="1" applyProtection="1">
      <alignment horizontal="center" vertical="center" textRotation="90"/>
      <protection hidden="1"/>
    </xf>
    <xf numFmtId="0" fontId="34" fillId="0" borderId="83"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center" textRotation="90"/>
      <protection locked="0"/>
    </xf>
    <xf numFmtId="0" fontId="34" fillId="17" borderId="63" xfId="0" applyFont="1" applyFill="1" applyBorder="1" applyAlignment="1" applyProtection="1">
      <alignment horizontal="center" vertical="center" textRotation="90"/>
      <protection locked="0"/>
    </xf>
    <xf numFmtId="0" fontId="34" fillId="0" borderId="0" xfId="0" applyFont="1" applyAlignment="1">
      <alignment horizontal="center"/>
    </xf>
    <xf numFmtId="0" fontId="34" fillId="0" borderId="0" xfId="0" applyFont="1"/>
    <xf numFmtId="0" fontId="34" fillId="0" borderId="0" xfId="0" applyFont="1" applyAlignment="1" applyProtection="1">
      <alignment horizontal="center" vertical="center"/>
      <protection locked="0"/>
    </xf>
    <xf numFmtId="0" fontId="34" fillId="0" borderId="0" xfId="0" applyFont="1" applyProtection="1">
      <protection locked="0"/>
    </xf>
    <xf numFmtId="0" fontId="34" fillId="0" borderId="0" xfId="0" applyFont="1" applyAlignment="1" applyProtection="1">
      <alignment vertical="center" textRotation="90"/>
      <protection locked="0"/>
    </xf>
    <xf numFmtId="0" fontId="34" fillId="0" borderId="64" xfId="0" applyFont="1" applyBorder="1" applyAlignment="1">
      <alignment horizontal="center" vertical="center"/>
    </xf>
    <xf numFmtId="0" fontId="34" fillId="0" borderId="59" xfId="0" applyFont="1" applyBorder="1" applyAlignment="1">
      <alignment horizontal="left" vertical="center" wrapText="1"/>
    </xf>
    <xf numFmtId="0" fontId="34" fillId="0" borderId="76" xfId="0" applyFont="1" applyBorder="1" applyAlignment="1">
      <alignment horizontal="left" vertical="center" wrapText="1"/>
    </xf>
    <xf numFmtId="0" fontId="29" fillId="15" borderId="44" xfId="0" applyFont="1" applyFill="1" applyBorder="1" applyAlignment="1">
      <alignment horizontal="left" vertical="center" wrapText="1"/>
    </xf>
    <xf numFmtId="0" fontId="29" fillId="15" borderId="59" xfId="0" applyFont="1" applyFill="1" applyBorder="1" applyAlignment="1">
      <alignment horizontal="left" vertical="center" wrapText="1"/>
    </xf>
    <xf numFmtId="0" fontId="61" fillId="15" borderId="60" xfId="0" applyFont="1" applyFill="1" applyBorder="1" applyAlignment="1" applyProtection="1">
      <alignment vertical="center" wrapText="1"/>
      <protection locked="0"/>
    </xf>
    <xf numFmtId="0" fontId="34" fillId="6" borderId="61" xfId="0" applyFont="1" applyFill="1" applyBorder="1" applyAlignment="1">
      <alignment vertical="center" textRotation="90"/>
    </xf>
    <xf numFmtId="0" fontId="64" fillId="17" borderId="34" xfId="0" applyFont="1" applyFill="1" applyBorder="1" applyAlignment="1" applyProtection="1">
      <alignment horizontal="center" vertical="center" wrapText="1"/>
      <protection locked="0"/>
    </xf>
    <xf numFmtId="0" fontId="64" fillId="17" borderId="88" xfId="0" applyFont="1" applyFill="1" applyBorder="1" applyAlignment="1" applyProtection="1">
      <alignment horizontal="center" vertical="center" wrapText="1"/>
      <protection locked="0"/>
    </xf>
    <xf numFmtId="0" fontId="35" fillId="6" borderId="61" xfId="0" applyFont="1" applyFill="1" applyBorder="1" applyAlignment="1">
      <alignment vertical="center" textRotation="90"/>
    </xf>
    <xf numFmtId="0" fontId="61" fillId="20" borderId="41" xfId="0" applyFont="1" applyFill="1" applyBorder="1" applyAlignment="1">
      <alignment vertical="center" wrapText="1"/>
    </xf>
    <xf numFmtId="0" fontId="61" fillId="20" borderId="51" xfId="0" applyFont="1" applyFill="1" applyBorder="1" applyAlignment="1">
      <alignment horizontal="center" vertical="center" wrapText="1"/>
    </xf>
    <xf numFmtId="0" fontId="64" fillId="15" borderId="41" xfId="0" applyFont="1" applyFill="1" applyBorder="1" applyAlignment="1" applyProtection="1">
      <alignment vertical="center" wrapText="1"/>
      <protection locked="0"/>
    </xf>
    <xf numFmtId="0" fontId="29" fillId="0" borderId="0" xfId="0" applyFont="1" applyAlignment="1" applyProtection="1">
      <alignment horizontal="justify" vertical="center" wrapText="1"/>
      <protection locked="0"/>
    </xf>
    <xf numFmtId="14" fontId="64" fillId="15" borderId="51" xfId="0" applyNumberFormat="1" applyFont="1" applyFill="1" applyBorder="1" applyAlignment="1" applyProtection="1">
      <alignment horizontal="center" vertical="center" wrapText="1"/>
      <protection locked="0"/>
    </xf>
    <xf numFmtId="0" fontId="34" fillId="0" borderId="59" xfId="0" applyFont="1" applyBorder="1" applyAlignment="1" applyProtection="1">
      <alignment horizontal="justify" vertical="top" wrapText="1"/>
      <protection locked="0"/>
    </xf>
    <xf numFmtId="14" fontId="34" fillId="2" borderId="37" xfId="0" applyNumberFormat="1" applyFont="1" applyFill="1" applyBorder="1" applyAlignment="1" applyProtection="1">
      <alignment vertical="top" wrapText="1"/>
      <protection locked="0"/>
    </xf>
    <xf numFmtId="14" fontId="34" fillId="2" borderId="39" xfId="0" applyNumberFormat="1" applyFont="1" applyFill="1" applyBorder="1" applyAlignment="1" applyProtection="1">
      <alignment vertical="top" wrapText="1"/>
      <protection locked="0"/>
    </xf>
    <xf numFmtId="0" fontId="64" fillId="15" borderId="59" xfId="0" applyFont="1" applyFill="1" applyBorder="1" applyAlignment="1" applyProtection="1">
      <alignment horizontal="justify" vertical="center" wrapText="1"/>
      <protection locked="0"/>
    </xf>
    <xf numFmtId="0" fontId="64" fillId="15" borderId="59" xfId="0" applyFont="1" applyFill="1" applyBorder="1" applyAlignment="1" applyProtection="1">
      <alignment horizontal="center" vertical="center" wrapText="1"/>
      <protection locked="0"/>
    </xf>
    <xf numFmtId="0" fontId="64" fillId="15" borderId="87" xfId="0" applyFont="1" applyFill="1" applyBorder="1" applyAlignment="1" applyProtection="1">
      <alignment horizontal="justify" vertical="center" wrapText="1"/>
      <protection locked="0"/>
    </xf>
    <xf numFmtId="0" fontId="68" fillId="15" borderId="87" xfId="0" applyFont="1" applyFill="1" applyBorder="1" applyAlignment="1" applyProtection="1">
      <alignment horizontal="center" vertical="center" wrapText="1"/>
      <protection locked="0"/>
    </xf>
    <xf numFmtId="0" fontId="64" fillId="15" borderId="87" xfId="0" applyFont="1" applyFill="1" applyBorder="1" applyAlignment="1" applyProtection="1">
      <alignment vertical="center" wrapText="1"/>
      <protection locked="0"/>
    </xf>
    <xf numFmtId="14" fontId="64" fillId="15" borderId="86" xfId="0" applyNumberFormat="1" applyFont="1" applyFill="1" applyBorder="1" applyAlignment="1" applyProtection="1">
      <alignment horizontal="center" vertical="center" wrapText="1"/>
      <protection locked="0"/>
    </xf>
    <xf numFmtId="0" fontId="63" fillId="14" borderId="21" xfId="0" applyFont="1" applyFill="1" applyBorder="1" applyProtection="1">
      <protection locked="0"/>
    </xf>
    <xf numFmtId="0" fontId="63" fillId="14" borderId="32" xfId="0" applyFont="1" applyFill="1" applyBorder="1" applyProtection="1">
      <protection locked="0"/>
    </xf>
    <xf numFmtId="0" fontId="29" fillId="17" borderId="43" xfId="0" applyFont="1" applyFill="1" applyBorder="1" applyAlignment="1" applyProtection="1">
      <alignment horizontal="left" vertical="center" wrapText="1"/>
      <protection locked="0"/>
    </xf>
    <xf numFmtId="0" fontId="29" fillId="17" borderId="51" xfId="0" applyFont="1" applyFill="1" applyBorder="1" applyAlignment="1" applyProtection="1">
      <alignment horizontal="center" vertical="center" wrapText="1"/>
      <protection locked="0"/>
    </xf>
    <xf numFmtId="0" fontId="64" fillId="15" borderId="64" xfId="0" applyFont="1" applyFill="1" applyBorder="1" applyAlignment="1" applyProtection="1">
      <alignment vertical="center" wrapText="1"/>
      <protection locked="0"/>
    </xf>
    <xf numFmtId="0" fontId="64" fillId="2" borderId="64" xfId="0" applyFont="1" applyFill="1" applyBorder="1" applyAlignment="1" applyProtection="1">
      <alignment vertical="center" wrapText="1"/>
      <protection locked="0"/>
    </xf>
    <xf numFmtId="14" fontId="64" fillId="15" borderId="77" xfId="0" applyNumberFormat="1" applyFont="1" applyFill="1" applyBorder="1" applyAlignment="1" applyProtection="1">
      <alignment horizontal="center" vertical="center" wrapText="1"/>
      <protection locked="0"/>
    </xf>
    <xf numFmtId="0" fontId="34" fillId="0" borderId="20" xfId="0" applyFont="1" applyBorder="1" applyAlignment="1" applyProtection="1">
      <alignment horizontal="center" vertical="center" textRotation="90"/>
      <protection locked="0"/>
    </xf>
    <xf numFmtId="0" fontId="29" fillId="15" borderId="41" xfId="0" applyFont="1" applyFill="1" applyBorder="1" applyAlignment="1" applyProtection="1">
      <alignment vertical="center" wrapText="1"/>
      <protection locked="0"/>
    </xf>
    <xf numFmtId="14" fontId="61" fillId="15" borderId="76" xfId="0" applyNumberFormat="1" applyFont="1" applyFill="1" applyBorder="1" applyAlignment="1" applyProtection="1">
      <alignment horizontal="center" vertical="center" wrapText="1"/>
      <protection locked="0"/>
    </xf>
    <xf numFmtId="0" fontId="34" fillId="20" borderId="64" xfId="0" applyFont="1" applyFill="1" applyBorder="1" applyAlignment="1">
      <alignment horizontal="center" vertical="center" textRotation="90"/>
    </xf>
    <xf numFmtId="0" fontId="34" fillId="20" borderId="78" xfId="0" applyFont="1" applyFill="1" applyBorder="1" applyAlignment="1">
      <alignment horizontal="center" vertical="center" textRotation="90"/>
    </xf>
    <xf numFmtId="0" fontId="34" fillId="12" borderId="70" xfId="0" applyFont="1" applyFill="1" applyBorder="1" applyAlignment="1">
      <alignment horizontal="center" vertical="center" textRotation="90"/>
    </xf>
    <xf numFmtId="0" fontId="34" fillId="17" borderId="56" xfId="0" applyFont="1" applyFill="1" applyBorder="1" applyAlignment="1" applyProtection="1">
      <alignment horizontal="justify" vertical="center" wrapText="1"/>
      <protection locked="0"/>
    </xf>
    <xf numFmtId="0" fontId="34" fillId="0" borderId="58" xfId="0" applyFont="1" applyBorder="1" applyAlignment="1">
      <alignment horizontal="center" vertical="center" textRotation="90"/>
    </xf>
    <xf numFmtId="0" fontId="34" fillId="20" borderId="56" xfId="0" applyFont="1" applyFill="1" applyBorder="1" applyAlignment="1">
      <alignment horizontal="center" vertical="center" textRotation="90"/>
    </xf>
    <xf numFmtId="0" fontId="29" fillId="17" borderId="60" xfId="0" applyFont="1" applyFill="1" applyBorder="1" applyAlignment="1" applyProtection="1">
      <alignment horizontal="justify" vertical="center" wrapText="1"/>
      <protection locked="0"/>
    </xf>
    <xf numFmtId="0" fontId="65" fillId="2" borderId="56" xfId="0" applyFont="1" applyFill="1" applyBorder="1" applyAlignment="1">
      <alignment horizontal="left" vertical="center" wrapText="1"/>
    </xf>
    <xf numFmtId="0" fontId="34" fillId="0" borderId="21" xfId="0" applyFont="1" applyBorder="1" applyAlignment="1" applyProtection="1">
      <alignment horizontal="center" vertical="center" textRotation="90"/>
      <protection hidden="1"/>
    </xf>
    <xf numFmtId="0" fontId="34" fillId="17" borderId="21" xfId="0" applyFont="1" applyFill="1" applyBorder="1" applyAlignment="1" applyProtection="1">
      <alignment horizontal="center" vertical="center" textRotation="90"/>
      <protection locked="0"/>
    </xf>
    <xf numFmtId="0" fontId="34" fillId="17" borderId="32" xfId="0" applyFont="1" applyFill="1" applyBorder="1" applyAlignment="1" applyProtection="1">
      <alignment horizontal="center" vertical="center" textRotation="90"/>
      <protection locked="0"/>
    </xf>
    <xf numFmtId="0" fontId="29" fillId="0" borderId="55" xfId="0" applyFont="1" applyBorder="1" applyAlignment="1" applyProtection="1">
      <alignment horizontal="justify" vertical="center" wrapText="1"/>
      <protection locked="0"/>
    </xf>
    <xf numFmtId="0" fontId="29" fillId="0" borderId="56" xfId="0" applyFont="1" applyBorder="1" applyAlignment="1" applyProtection="1">
      <alignment horizontal="justify" vertical="center" wrapText="1"/>
      <protection locked="0"/>
    </xf>
    <xf numFmtId="0" fontId="34" fillId="0" borderId="58" xfId="0" applyFont="1" applyBorder="1" applyAlignment="1" applyProtection="1">
      <alignment horizontal="center" vertical="center" textRotation="90"/>
      <protection hidden="1"/>
    </xf>
    <xf numFmtId="0" fontId="34" fillId="17" borderId="57" xfId="0" applyFont="1" applyFill="1" applyBorder="1" applyAlignment="1" applyProtection="1">
      <alignment horizontal="center" vertical="center" textRotation="90"/>
      <protection locked="0"/>
    </xf>
    <xf numFmtId="0" fontId="34" fillId="0" borderId="68" xfId="0" applyFont="1" applyBorder="1" applyAlignment="1">
      <alignment horizontal="center" vertical="center" textRotation="90"/>
    </xf>
    <xf numFmtId="0" fontId="34" fillId="6" borderId="72" xfId="0" applyFont="1" applyFill="1" applyBorder="1" applyAlignment="1">
      <alignment horizontal="center" vertical="center" textRotation="90"/>
    </xf>
    <xf numFmtId="0" fontId="29" fillId="17" borderId="56" xfId="0" applyFont="1" applyFill="1" applyBorder="1" applyAlignment="1" applyProtection="1">
      <alignment horizontal="justify" vertical="center" wrapText="1"/>
      <protection locked="0"/>
    </xf>
    <xf numFmtId="0" fontId="34" fillId="0" borderId="55" xfId="0" applyFont="1" applyBorder="1" applyAlignment="1">
      <alignment horizontal="center" vertical="center" textRotation="90"/>
    </xf>
    <xf numFmtId="0" fontId="34" fillId="20" borderId="63" xfId="0" applyFont="1" applyFill="1" applyBorder="1" applyAlignment="1">
      <alignment horizontal="center" vertical="center" textRotation="90"/>
    </xf>
    <xf numFmtId="0" fontId="34" fillId="0" borderId="54" xfId="0" applyFont="1" applyBorder="1" applyAlignment="1">
      <alignment horizontal="center" vertical="center" textRotation="90"/>
    </xf>
    <xf numFmtId="0" fontId="34" fillId="0" borderId="90" xfId="0" applyFont="1" applyBorder="1" applyAlignment="1">
      <alignment horizontal="center" vertical="center" textRotation="90"/>
    </xf>
    <xf numFmtId="0" fontId="34" fillId="0" borderId="72" xfId="0" applyFont="1" applyBorder="1" applyAlignment="1">
      <alignment horizontal="center" vertical="center" textRotation="90"/>
    </xf>
    <xf numFmtId="0" fontId="66" fillId="20" borderId="54" xfId="0" applyFont="1" applyFill="1" applyBorder="1" applyAlignment="1">
      <alignment horizontal="justify" vertical="center" wrapText="1"/>
    </xf>
    <xf numFmtId="0" fontId="34" fillId="17" borderId="54" xfId="0" applyFont="1" applyFill="1" applyBorder="1" applyAlignment="1" applyProtection="1">
      <alignment horizontal="center" vertical="center" textRotation="90"/>
      <protection locked="0"/>
    </xf>
    <xf numFmtId="0" fontId="34" fillId="17" borderId="90" xfId="0" applyFont="1" applyFill="1" applyBorder="1" applyAlignment="1" applyProtection="1">
      <alignment horizontal="center" vertical="center" textRotation="90"/>
      <protection locked="0"/>
    </xf>
    <xf numFmtId="0" fontId="66" fillId="20" borderId="56" xfId="0" applyFont="1" applyFill="1" applyBorder="1" applyAlignment="1">
      <alignment horizontal="justify" vertical="center" wrapText="1"/>
    </xf>
    <xf numFmtId="0" fontId="34" fillId="17" borderId="54" xfId="0" applyFont="1" applyFill="1" applyBorder="1" applyAlignment="1" applyProtection="1">
      <alignment horizontal="center" vertical="top" textRotation="90"/>
      <protection locked="0"/>
    </xf>
    <xf numFmtId="0" fontId="34" fillId="17" borderId="90" xfId="0" applyFont="1" applyFill="1" applyBorder="1" applyAlignment="1" applyProtection="1">
      <alignment horizontal="center" vertical="top" textRotation="90"/>
      <protection locked="0"/>
    </xf>
    <xf numFmtId="0" fontId="34" fillId="0" borderId="58" xfId="0" applyFont="1" applyBorder="1" applyAlignment="1" applyProtection="1">
      <alignment horizontal="center" vertical="top" textRotation="90"/>
      <protection hidden="1"/>
    </xf>
    <xf numFmtId="0" fontId="34" fillId="17" borderId="56" xfId="0" applyFont="1" applyFill="1" applyBorder="1" applyAlignment="1" applyProtection="1">
      <alignment horizontal="center" vertical="top" textRotation="90"/>
      <protection locked="0"/>
    </xf>
    <xf numFmtId="0" fontId="34" fillId="17" borderId="63" xfId="0" applyFont="1" applyFill="1" applyBorder="1" applyAlignment="1" applyProtection="1">
      <alignment horizontal="center" vertical="top" textRotation="90"/>
      <protection locked="0"/>
    </xf>
    <xf numFmtId="0" fontId="35" fillId="0" borderId="72" xfId="0" applyFont="1" applyBorder="1" applyAlignment="1">
      <alignment horizontal="center" vertical="center" textRotation="90"/>
    </xf>
    <xf numFmtId="0" fontId="34" fillId="0" borderId="69" xfId="0" applyFont="1" applyBorder="1" applyAlignment="1">
      <alignment vertical="center" wrapText="1"/>
    </xf>
    <xf numFmtId="0" fontId="34" fillId="0" borderId="44" xfId="0" applyFont="1" applyBorder="1" applyAlignment="1" applyProtection="1">
      <alignment horizontal="center" vertical="top" textRotation="90"/>
      <protection hidden="1"/>
    </xf>
    <xf numFmtId="0" fontId="34" fillId="17" borderId="59" xfId="0" applyFont="1" applyFill="1" applyBorder="1" applyAlignment="1" applyProtection="1">
      <alignment horizontal="center" vertical="top" textRotation="90"/>
      <protection locked="0"/>
    </xf>
    <xf numFmtId="0" fontId="34" fillId="17" borderId="76" xfId="0" applyFont="1" applyFill="1" applyBorder="1" applyAlignment="1" applyProtection="1">
      <alignment horizontal="center" vertical="top" textRotation="90"/>
      <protection locked="0"/>
    </xf>
    <xf numFmtId="0" fontId="34" fillId="4" borderId="69" xfId="0" applyFont="1" applyFill="1" applyBorder="1" applyAlignment="1">
      <alignment horizontal="center" vertical="center" textRotation="90"/>
    </xf>
    <xf numFmtId="0" fontId="34" fillId="17" borderId="54" xfId="0" applyFont="1" applyFill="1" applyBorder="1" applyAlignment="1" applyProtection="1">
      <alignment horizontal="justify" vertical="top" wrapText="1"/>
      <protection locked="0"/>
    </xf>
    <xf numFmtId="0" fontId="34" fillId="4" borderId="72" xfId="0" applyFont="1" applyFill="1" applyBorder="1" applyAlignment="1">
      <alignment horizontal="center" vertical="center" textRotation="90"/>
    </xf>
    <xf numFmtId="0" fontId="34" fillId="17" borderId="56" xfId="0" applyFont="1" applyFill="1" applyBorder="1" applyAlignment="1" applyProtection="1">
      <alignment horizontal="justify" vertical="top" wrapText="1"/>
      <protection locked="0"/>
    </xf>
    <xf numFmtId="0" fontId="34" fillId="0" borderId="72" xfId="0" applyFont="1" applyBorder="1" applyAlignment="1" applyProtection="1">
      <alignment vertical="center"/>
      <protection locked="0"/>
    </xf>
    <xf numFmtId="0" fontId="34" fillId="0" borderId="70" xfId="0" applyFont="1" applyBorder="1" applyAlignment="1" applyProtection="1">
      <alignment vertical="center"/>
      <protection locked="0"/>
    </xf>
    <xf numFmtId="0" fontId="29" fillId="17" borderId="64" xfId="0" applyFont="1" applyFill="1" applyBorder="1" applyAlignment="1" applyProtection="1">
      <alignment horizontal="justify" vertical="center" wrapText="1"/>
      <protection locked="0"/>
    </xf>
    <xf numFmtId="0" fontId="34" fillId="0" borderId="75" xfId="0" applyFont="1" applyBorder="1" applyAlignment="1" applyProtection="1">
      <alignment horizontal="center" vertical="center" textRotation="90"/>
      <protection hidden="1"/>
    </xf>
    <xf numFmtId="0" fontId="34" fillId="17" borderId="64" xfId="0" applyFont="1" applyFill="1" applyBorder="1" applyAlignment="1" applyProtection="1">
      <alignment horizontal="center" vertical="center" textRotation="90"/>
      <protection locked="0"/>
    </xf>
    <xf numFmtId="0" fontId="34" fillId="17" borderId="77" xfId="0" applyFont="1" applyFill="1" applyBorder="1" applyAlignment="1" applyProtection="1">
      <alignment horizontal="center" vertical="center" textRotation="90"/>
      <protection locked="0"/>
    </xf>
    <xf numFmtId="0" fontId="34" fillId="6" borderId="70" xfId="0" applyFont="1" applyFill="1" applyBorder="1" applyAlignment="1">
      <alignment horizontal="center" vertical="center" textRotation="90"/>
    </xf>
    <xf numFmtId="0" fontId="34" fillId="17" borderId="30" xfId="0" applyFont="1" applyFill="1" applyBorder="1" applyAlignment="1" applyProtection="1">
      <alignment horizontal="justify" vertical="center" wrapText="1"/>
      <protection locked="0"/>
    </xf>
    <xf numFmtId="0" fontId="34" fillId="0" borderId="56" xfId="0" applyFont="1" applyBorder="1" applyAlignment="1" applyProtection="1">
      <alignment horizontal="center" vertical="center" textRotation="90"/>
      <protection hidden="1"/>
    </xf>
    <xf numFmtId="0" fontId="65" fillId="17" borderId="60" xfId="0" applyFont="1" applyFill="1" applyBorder="1" applyAlignment="1" applyProtection="1">
      <alignment horizontal="justify" vertical="center" wrapText="1"/>
      <protection locked="0"/>
    </xf>
    <xf numFmtId="0" fontId="34" fillId="17" borderId="82" xfId="0" applyFont="1" applyFill="1" applyBorder="1" applyAlignment="1" applyProtection="1">
      <alignment horizontal="center" vertical="center" textRotation="90"/>
      <protection locked="0"/>
    </xf>
    <xf numFmtId="0" fontId="34" fillId="17" borderId="56" xfId="0" applyFont="1" applyFill="1" applyBorder="1" applyAlignment="1">
      <alignment horizontal="justify" vertical="center" wrapText="1"/>
    </xf>
    <xf numFmtId="0" fontId="29" fillId="0" borderId="59" xfId="0" applyFont="1" applyBorder="1" applyAlignment="1" applyProtection="1">
      <alignment horizontal="justify" vertical="center" wrapText="1"/>
      <protection locked="0"/>
    </xf>
    <xf numFmtId="0" fontId="34" fillId="0" borderId="44" xfId="0" applyFont="1" applyBorder="1" applyAlignment="1" applyProtection="1">
      <alignment horizontal="center" vertical="center" textRotation="90"/>
      <protection hidden="1"/>
    </xf>
    <xf numFmtId="0" fontId="34" fillId="17" borderId="66" xfId="0" applyFont="1" applyFill="1" applyBorder="1" applyAlignment="1" applyProtection="1">
      <alignment horizontal="center" vertical="center" textRotation="90"/>
      <protection locked="0"/>
    </xf>
    <xf numFmtId="0" fontId="34" fillId="17" borderId="36" xfId="0" applyFont="1" applyFill="1" applyBorder="1" applyAlignment="1" applyProtection="1">
      <alignment horizontal="justify" vertical="center" wrapText="1"/>
      <protection locked="0"/>
    </xf>
    <xf numFmtId="0" fontId="34" fillId="2" borderId="44" xfId="0" applyFont="1" applyFill="1" applyBorder="1" applyAlignment="1">
      <alignment vertical="center" textRotation="90"/>
    </xf>
    <xf numFmtId="0" fontId="34" fillId="2" borderId="9" xfId="0" applyFont="1" applyFill="1" applyBorder="1" applyAlignment="1">
      <alignment vertical="center" textRotation="90"/>
    </xf>
    <xf numFmtId="0" fontId="34" fillId="2" borderId="0" xfId="0" applyFont="1" applyFill="1" applyAlignment="1">
      <alignment vertical="center" textRotation="90"/>
    </xf>
    <xf numFmtId="0" fontId="34" fillId="17" borderId="60" xfId="0" applyFont="1" applyFill="1" applyBorder="1" applyAlignment="1" applyProtection="1">
      <alignment horizontal="justify" vertical="center" wrapText="1"/>
      <protection locked="0"/>
    </xf>
    <xf numFmtId="14" fontId="64" fillId="17" borderId="57" xfId="0" applyNumberFormat="1" applyFont="1" applyFill="1" applyBorder="1" applyAlignment="1" applyProtection="1">
      <alignment horizontal="center" vertical="center" wrapText="1"/>
      <protection locked="0"/>
    </xf>
    <xf numFmtId="14" fontId="61" fillId="15" borderId="60" xfId="0" applyNumberFormat="1" applyFont="1" applyFill="1" applyBorder="1" applyAlignment="1" applyProtection="1">
      <alignment horizontal="center" vertical="center" wrapText="1"/>
      <protection locked="0"/>
    </xf>
    <xf numFmtId="0" fontId="37" fillId="2" borderId="65" xfId="0" applyFont="1" applyFill="1" applyBorder="1" applyAlignment="1">
      <alignment horizontal="center" vertical="center" wrapText="1"/>
    </xf>
    <xf numFmtId="0" fontId="34" fillId="0" borderId="55" xfId="0" applyFont="1" applyBorder="1" applyAlignment="1">
      <alignment horizontal="center" vertical="top" wrapText="1"/>
    </xf>
    <xf numFmtId="0" fontId="34" fillId="15" borderId="80" xfId="0" applyFont="1" applyFill="1" applyBorder="1" applyAlignment="1" applyProtection="1">
      <alignment horizontal="justify" vertical="center" wrapText="1"/>
      <protection locked="0"/>
    </xf>
    <xf numFmtId="0" fontId="29" fillId="15" borderId="59" xfId="0" applyFont="1" applyFill="1" applyBorder="1" applyAlignment="1" applyProtection="1">
      <alignment horizontal="justify" vertical="center" wrapText="1"/>
      <protection locked="0"/>
    </xf>
    <xf numFmtId="0" fontId="29" fillId="15" borderId="59" xfId="0" applyFont="1" applyFill="1" applyBorder="1" applyAlignment="1" applyProtection="1">
      <alignment horizontal="center" vertical="center" wrapText="1"/>
      <protection locked="0"/>
    </xf>
    <xf numFmtId="14" fontId="29" fillId="15" borderId="76" xfId="0" applyNumberFormat="1" applyFont="1" applyFill="1" applyBorder="1" applyAlignment="1" applyProtection="1">
      <alignment horizontal="center" vertical="center" wrapText="1"/>
      <protection locked="0"/>
    </xf>
    <xf numFmtId="0" fontId="34" fillId="15" borderId="80" xfId="0" applyFont="1" applyFill="1" applyBorder="1" applyAlignment="1" applyProtection="1">
      <alignment horizontal="center" vertical="center" wrapText="1"/>
      <protection locked="0"/>
    </xf>
    <xf numFmtId="14" fontId="34" fillId="15" borderId="81" xfId="0" applyNumberFormat="1" applyFont="1" applyFill="1" applyBorder="1" applyAlignment="1" applyProtection="1">
      <alignment horizontal="center" vertical="center" wrapText="1"/>
      <protection locked="0"/>
    </xf>
    <xf numFmtId="0" fontId="34" fillId="15" borderId="87" xfId="0" applyFont="1" applyFill="1" applyBorder="1" applyAlignment="1" applyProtection="1">
      <alignment horizontal="justify" vertical="center" wrapText="1"/>
      <protection locked="0"/>
    </xf>
    <xf numFmtId="0" fontId="34" fillId="15" borderId="87" xfId="0" applyFont="1" applyFill="1" applyBorder="1" applyAlignment="1" applyProtection="1">
      <alignment vertical="center" wrapText="1"/>
      <protection locked="0"/>
    </xf>
    <xf numFmtId="0" fontId="34" fillId="15" borderId="64" xfId="0" applyFont="1" applyFill="1" applyBorder="1" applyAlignment="1" applyProtection="1">
      <alignment horizontal="justify" vertical="center" wrapText="1"/>
      <protection locked="0"/>
    </xf>
    <xf numFmtId="0" fontId="34" fillId="15" borderId="64" xfId="0" applyFont="1" applyFill="1" applyBorder="1" applyAlignment="1" applyProtection="1">
      <alignment horizontal="center" vertical="center" wrapText="1"/>
      <protection locked="0"/>
    </xf>
    <xf numFmtId="14" fontId="34" fillId="15" borderId="77" xfId="0" applyNumberFormat="1" applyFont="1" applyFill="1" applyBorder="1" applyAlignment="1" applyProtection="1">
      <alignment horizontal="center" vertical="center" wrapText="1"/>
      <protection locked="0"/>
    </xf>
    <xf numFmtId="0" fontId="34" fillId="15" borderId="80" xfId="0" applyFont="1" applyFill="1" applyBorder="1" applyAlignment="1" applyProtection="1">
      <alignment vertical="center" wrapText="1"/>
      <protection locked="0"/>
    </xf>
    <xf numFmtId="14" fontId="34" fillId="15" borderId="86" xfId="0" applyNumberFormat="1" applyFont="1" applyFill="1" applyBorder="1" applyAlignment="1" applyProtection="1">
      <alignment horizontal="center" vertical="center" wrapText="1"/>
      <protection locked="0"/>
    </xf>
    <xf numFmtId="0" fontId="29" fillId="15" borderId="80" xfId="0" applyFont="1" applyFill="1" applyBorder="1" applyAlignment="1" applyProtection="1">
      <alignment vertical="center" wrapText="1"/>
      <protection locked="0"/>
    </xf>
    <xf numFmtId="14" fontId="34" fillId="15" borderId="51" xfId="0" applyNumberFormat="1" applyFont="1" applyFill="1" applyBorder="1" applyAlignment="1" applyProtection="1">
      <alignment horizontal="center" vertical="center" wrapText="1"/>
      <protection locked="0"/>
    </xf>
    <xf numFmtId="0" fontId="29" fillId="15" borderId="59" xfId="0" applyFont="1" applyFill="1" applyBorder="1" applyAlignment="1">
      <alignment horizontal="justify" vertical="center" wrapText="1"/>
    </xf>
    <xf numFmtId="0" fontId="29" fillId="15" borderId="59" xfId="0" applyFont="1" applyFill="1" applyBorder="1" applyAlignment="1">
      <alignment vertical="center" wrapText="1"/>
    </xf>
    <xf numFmtId="0" fontId="29" fillId="15" borderId="59" xfId="0" applyFont="1" applyFill="1" applyBorder="1" applyAlignment="1">
      <alignment horizontal="center" vertical="center" wrapText="1"/>
    </xf>
    <xf numFmtId="14" fontId="29" fillId="15" borderId="66" xfId="0" applyNumberFormat="1" applyFont="1" applyFill="1" applyBorder="1" applyAlignment="1">
      <alignment horizontal="center" vertical="center" wrapText="1"/>
    </xf>
    <xf numFmtId="0" fontId="29" fillId="15" borderId="80" xfId="0" applyFont="1" applyFill="1" applyBorder="1" applyAlignment="1">
      <alignment horizontal="justify" vertical="center" wrapText="1"/>
    </xf>
    <xf numFmtId="0" fontId="29" fillId="15" borderId="80" xfId="0" applyFont="1" applyFill="1" applyBorder="1" applyAlignment="1">
      <alignment vertical="center" wrapText="1"/>
    </xf>
    <xf numFmtId="0" fontId="29" fillId="15" borderId="80" xfId="0" applyFont="1" applyFill="1" applyBorder="1" applyAlignment="1">
      <alignment horizontal="center" vertical="center" wrapText="1"/>
    </xf>
    <xf numFmtId="14" fontId="29" fillId="15" borderId="89" xfId="0" applyNumberFormat="1" applyFont="1" applyFill="1" applyBorder="1" applyAlignment="1">
      <alignment horizontal="center" vertical="center" wrapText="1"/>
    </xf>
    <xf numFmtId="0" fontId="29" fillId="15" borderId="41" xfId="0" applyFont="1" applyFill="1" applyBorder="1" applyAlignment="1">
      <alignment horizontal="justify" vertical="center" wrapText="1"/>
    </xf>
    <xf numFmtId="0" fontId="29" fillId="15" borderId="41" xfId="0" applyFont="1" applyFill="1" applyBorder="1" applyAlignment="1">
      <alignment horizontal="center" vertical="center" wrapText="1"/>
    </xf>
    <xf numFmtId="14" fontId="29" fillId="15" borderId="51" xfId="0" applyNumberFormat="1" applyFont="1" applyFill="1" applyBorder="1" applyAlignment="1">
      <alignment horizontal="center" vertical="center" wrapText="1"/>
    </xf>
    <xf numFmtId="0" fontId="65" fillId="17" borderId="55" xfId="0" applyFont="1" applyFill="1" applyBorder="1" applyAlignment="1" applyProtection="1">
      <alignment horizontal="justify" vertical="top" wrapText="1"/>
      <protection locked="0"/>
    </xf>
    <xf numFmtId="0" fontId="34" fillId="15" borderId="80" xfId="0" applyFont="1" applyFill="1" applyBorder="1" applyAlignment="1">
      <alignment vertical="center" wrapText="1"/>
    </xf>
    <xf numFmtId="14" fontId="35" fillId="15" borderId="81" xfId="0" applyNumberFormat="1" applyFont="1" applyFill="1" applyBorder="1" applyAlignment="1" applyProtection="1">
      <alignment horizontal="center" vertical="center" wrapText="1"/>
      <protection locked="0"/>
    </xf>
    <xf numFmtId="0" fontId="34" fillId="15" borderId="80" xfId="0" applyFont="1" applyFill="1" applyBorder="1" applyAlignment="1">
      <alignment vertical="top" wrapText="1"/>
    </xf>
    <xf numFmtId="0" fontId="35" fillId="2" borderId="61" xfId="0" applyFont="1" applyFill="1" applyBorder="1" applyAlignment="1">
      <alignment vertical="center" textRotation="90"/>
    </xf>
    <xf numFmtId="0" fontId="34" fillId="17" borderId="7" xfId="0" applyFont="1" applyFill="1" applyBorder="1" applyAlignment="1" applyProtection="1">
      <alignment vertical="center" textRotation="90"/>
      <protection locked="0"/>
    </xf>
    <xf numFmtId="0" fontId="34" fillId="17" borderId="8" xfId="0" applyFont="1" applyFill="1" applyBorder="1" applyAlignment="1" applyProtection="1">
      <alignment vertical="center" textRotation="90"/>
      <protection locked="0"/>
    </xf>
    <xf numFmtId="0" fontId="34" fillId="0" borderId="8" xfId="0" applyFont="1" applyBorder="1" applyAlignment="1" applyProtection="1">
      <alignment vertical="center" textRotation="90"/>
      <protection hidden="1"/>
    </xf>
    <xf numFmtId="0" fontId="34" fillId="4" borderId="72" xfId="0" applyFont="1" applyFill="1" applyBorder="1" applyAlignment="1">
      <alignment vertical="center" textRotation="90"/>
    </xf>
    <xf numFmtId="0" fontId="29" fillId="17" borderId="55" xfId="0" applyFont="1" applyFill="1" applyBorder="1" applyAlignment="1" applyProtection="1">
      <alignment horizontal="justify" vertical="center" wrapText="1"/>
      <protection locked="0"/>
    </xf>
    <xf numFmtId="0" fontId="34" fillId="0" borderId="21" xfId="0" applyFont="1" applyBorder="1" applyAlignment="1" applyProtection="1">
      <alignment vertical="center" textRotation="90"/>
      <protection hidden="1"/>
    </xf>
    <xf numFmtId="0" fontId="34" fillId="17" borderId="21" xfId="0" applyFont="1" applyFill="1" applyBorder="1" applyAlignment="1" applyProtection="1">
      <alignment vertical="center" textRotation="90"/>
      <protection locked="0"/>
    </xf>
    <xf numFmtId="0" fontId="34" fillId="17" borderId="32" xfId="0" applyFont="1" applyFill="1" applyBorder="1" applyAlignment="1" applyProtection="1">
      <alignment vertical="center" textRotation="90"/>
      <protection locked="0"/>
    </xf>
    <xf numFmtId="14" fontId="29" fillId="15" borderId="31" xfId="0" applyNumberFormat="1" applyFont="1" applyFill="1" applyBorder="1" applyAlignment="1" applyProtection="1">
      <alignment horizontal="center" vertical="center" wrapText="1"/>
      <protection locked="0"/>
    </xf>
    <xf numFmtId="0" fontId="29" fillId="15" borderId="76" xfId="0" applyFont="1" applyFill="1" applyBorder="1" applyAlignment="1" applyProtection="1">
      <alignment horizontal="center" vertical="center" wrapText="1"/>
      <protection locked="0"/>
    </xf>
    <xf numFmtId="0" fontId="29" fillId="17" borderId="34" xfId="0" applyFont="1" applyFill="1" applyBorder="1" applyAlignment="1" applyProtection="1">
      <alignment horizontal="center" vertical="center" wrapText="1"/>
      <protection locked="0"/>
    </xf>
    <xf numFmtId="0" fontId="29" fillId="0" borderId="34" xfId="0" applyFont="1" applyBorder="1" applyAlignment="1" applyProtection="1">
      <alignment horizontal="center" vertical="center" wrapText="1"/>
      <protection locked="0"/>
    </xf>
    <xf numFmtId="0" fontId="29" fillId="17" borderId="58" xfId="0" applyFont="1" applyFill="1" applyBorder="1" applyAlignment="1" applyProtection="1">
      <alignment horizontal="center" vertical="center" wrapText="1"/>
      <protection locked="0"/>
    </xf>
    <xf numFmtId="0" fontId="29" fillId="0" borderId="58" xfId="0" applyFont="1" applyBorder="1" applyAlignment="1" applyProtection="1">
      <alignment horizontal="center" vertical="center" wrapText="1"/>
      <protection locked="0"/>
    </xf>
    <xf numFmtId="0" fontId="29" fillId="17" borderId="57" xfId="0" applyFont="1" applyFill="1" applyBorder="1" applyAlignment="1" applyProtection="1">
      <alignment horizontal="center" vertical="center" wrapText="1"/>
      <protection locked="0"/>
    </xf>
    <xf numFmtId="0" fontId="37" fillId="2" borderId="72" xfId="0" applyFont="1" applyFill="1" applyBorder="1" applyAlignment="1">
      <alignment horizontal="center" vertical="center" wrapText="1"/>
    </xf>
    <xf numFmtId="0" fontId="34" fillId="15" borderId="80" xfId="0" applyFont="1" applyFill="1" applyBorder="1" applyAlignment="1">
      <alignment horizontal="center" vertical="center" wrapText="1"/>
    </xf>
    <xf numFmtId="0" fontId="35" fillId="4" borderId="61" xfId="0" applyFont="1" applyFill="1" applyBorder="1" applyAlignment="1">
      <alignment horizontal="center" vertical="center" textRotation="90"/>
    </xf>
    <xf numFmtId="0" fontId="36" fillId="10" borderId="69" xfId="0" applyFont="1" applyFill="1" applyBorder="1" applyAlignment="1">
      <alignment horizontal="center" vertical="center" textRotation="90" wrapText="1"/>
    </xf>
    <xf numFmtId="0" fontId="36" fillId="10" borderId="70" xfId="0" applyFont="1" applyFill="1" applyBorder="1" applyAlignment="1">
      <alignment horizontal="center" vertical="center" textRotation="90" wrapText="1"/>
    </xf>
    <xf numFmtId="0" fontId="35" fillId="7" borderId="69" xfId="0" applyFont="1" applyFill="1" applyBorder="1" applyAlignment="1">
      <alignment horizontal="center" vertical="center" textRotation="90"/>
    </xf>
    <xf numFmtId="0" fontId="35" fillId="7" borderId="70" xfId="0" applyFont="1" applyFill="1" applyBorder="1" applyAlignment="1">
      <alignment horizontal="center" vertical="center" textRotation="90"/>
    </xf>
    <xf numFmtId="0" fontId="36" fillId="10" borderId="72" xfId="0" applyFont="1" applyFill="1" applyBorder="1" applyAlignment="1">
      <alignment horizontal="center" vertical="center" textRotation="90" wrapText="1"/>
    </xf>
    <xf numFmtId="0" fontId="34" fillId="0" borderId="9" xfId="0" applyFont="1" applyBorder="1" applyAlignment="1" applyProtection="1">
      <alignment horizontal="center" vertical="center" textRotation="90"/>
      <protection locked="0"/>
    </xf>
    <xf numFmtId="0" fontId="34" fillId="0" borderId="0" xfId="0" applyFont="1" applyAlignment="1" applyProtection="1">
      <alignment horizontal="center" vertical="center" textRotation="90"/>
      <protection locked="0"/>
    </xf>
    <xf numFmtId="0" fontId="34" fillId="0" borderId="8" xfId="0" applyFont="1" applyBorder="1" applyAlignment="1" applyProtection="1">
      <alignment horizontal="center" vertical="center" textRotation="90"/>
      <protection locked="0"/>
    </xf>
    <xf numFmtId="14" fontId="34" fillId="0" borderId="65" xfId="0" applyNumberFormat="1" applyFont="1" applyBorder="1" applyAlignment="1" applyProtection="1">
      <alignment horizontal="center" vertical="center" wrapText="1"/>
      <protection locked="0"/>
    </xf>
    <xf numFmtId="14" fontId="34" fillId="0" borderId="67" xfId="0" applyNumberFormat="1" applyFont="1" applyBorder="1" applyAlignment="1" applyProtection="1">
      <alignment horizontal="center" vertical="center" wrapText="1"/>
      <protection locked="0"/>
    </xf>
    <xf numFmtId="14" fontId="34" fillId="0" borderId="68" xfId="0" applyNumberFormat="1" applyFont="1" applyBorder="1" applyAlignment="1" applyProtection="1">
      <alignment horizontal="center" vertical="center" wrapText="1"/>
      <protection locked="0"/>
    </xf>
    <xf numFmtId="14" fontId="34" fillId="2" borderId="66" xfId="0" applyNumberFormat="1" applyFont="1" applyFill="1" applyBorder="1" applyAlignment="1" applyProtection="1">
      <alignment horizontal="center" vertical="center" wrapText="1"/>
      <protection locked="0"/>
    </xf>
    <xf numFmtId="14" fontId="34" fillId="2" borderId="78" xfId="0" applyNumberFormat="1" applyFont="1" applyFill="1" applyBorder="1" applyAlignment="1" applyProtection="1">
      <alignment horizontal="center" vertical="center" wrapText="1"/>
      <protection locked="0"/>
    </xf>
    <xf numFmtId="14" fontId="34" fillId="2" borderId="79" xfId="0" applyNumberFormat="1" applyFont="1" applyFill="1" applyBorder="1" applyAlignment="1" applyProtection="1">
      <alignment horizontal="center" vertical="center" wrapText="1"/>
      <protection locked="0"/>
    </xf>
    <xf numFmtId="0" fontId="34" fillId="2" borderId="65" xfId="0" applyFont="1" applyFill="1" applyBorder="1" applyAlignment="1">
      <alignment horizontal="center" vertical="center" wrapText="1"/>
    </xf>
    <xf numFmtId="0" fontId="34" fillId="2" borderId="67" xfId="0" applyFont="1" applyFill="1" applyBorder="1" applyAlignment="1">
      <alignment horizontal="center" vertical="center" wrapText="1"/>
    </xf>
    <xf numFmtId="0" fontId="34" fillId="2" borderId="68" xfId="0" applyFont="1" applyFill="1" applyBorder="1" applyAlignment="1">
      <alignment horizontal="center" vertical="center" wrapText="1"/>
    </xf>
    <xf numFmtId="0" fontId="34" fillId="2" borderId="59" xfId="0" applyFont="1" applyFill="1" applyBorder="1" applyAlignment="1">
      <alignment horizontal="center" vertical="center"/>
    </xf>
    <xf numFmtId="0" fontId="34" fillId="2" borderId="64" xfId="0" applyFont="1" applyFill="1" applyBorder="1" applyAlignment="1">
      <alignment horizontal="center" vertical="center"/>
    </xf>
    <xf numFmtId="0" fontId="34" fillId="2" borderId="60" xfId="0" applyFont="1" applyFill="1" applyBorder="1" applyAlignment="1">
      <alignment horizontal="center" vertical="center"/>
    </xf>
    <xf numFmtId="0" fontId="34" fillId="2" borderId="59" xfId="0" applyFont="1" applyFill="1" applyBorder="1" applyAlignment="1">
      <alignment horizontal="justify" vertical="center" wrapText="1"/>
    </xf>
    <xf numFmtId="0" fontId="34" fillId="2" borderId="64" xfId="0" applyFont="1" applyFill="1" applyBorder="1" applyAlignment="1">
      <alignment horizontal="justify" vertical="center" wrapText="1"/>
    </xf>
    <xf numFmtId="0" fontId="34" fillId="2" borderId="60" xfId="0" applyFont="1" applyFill="1" applyBorder="1" applyAlignment="1">
      <alignment horizontal="justify" vertical="center" wrapText="1"/>
    </xf>
    <xf numFmtId="0" fontId="34" fillId="0" borderId="59" xfId="0" applyFont="1" applyBorder="1" applyAlignment="1" applyProtection="1">
      <alignment horizontal="center" vertical="center" wrapText="1"/>
      <protection locked="0"/>
    </xf>
    <xf numFmtId="0" fontId="34" fillId="0" borderId="64" xfId="0" applyFont="1" applyBorder="1" applyAlignment="1" applyProtection="1">
      <alignment horizontal="center" vertical="center" wrapText="1"/>
      <protection locked="0"/>
    </xf>
    <xf numFmtId="0" fontId="34" fillId="0" borderId="60" xfId="0" applyFont="1" applyBorder="1" applyAlignment="1" applyProtection="1">
      <alignment horizontal="center" vertical="center" wrapText="1"/>
      <protection locked="0"/>
    </xf>
    <xf numFmtId="0" fontId="34" fillId="2" borderId="66" xfId="0" applyFont="1" applyFill="1" applyBorder="1" applyAlignment="1" applyProtection="1">
      <alignment horizontal="center" vertical="center" wrapText="1"/>
      <protection locked="0"/>
    </xf>
    <xf numFmtId="0" fontId="34" fillId="2" borderId="78" xfId="0" applyFont="1" applyFill="1" applyBorder="1" applyAlignment="1" applyProtection="1">
      <alignment horizontal="center" vertical="center" wrapText="1"/>
      <protection locked="0"/>
    </xf>
    <xf numFmtId="0" fontId="34" fillId="2" borderId="79" xfId="0" applyFont="1" applyFill="1" applyBorder="1" applyAlignment="1" applyProtection="1">
      <alignment horizontal="center" vertical="center" wrapText="1"/>
      <protection locked="0"/>
    </xf>
    <xf numFmtId="0" fontId="34" fillId="20" borderId="65" xfId="0" applyFont="1" applyFill="1" applyBorder="1" applyAlignment="1">
      <alignment horizontal="center" vertical="center" wrapText="1"/>
    </xf>
    <xf numFmtId="0" fontId="34" fillId="20" borderId="68" xfId="0" applyFont="1" applyFill="1" applyBorder="1" applyAlignment="1">
      <alignment horizontal="center" vertical="center" wrapText="1"/>
    </xf>
    <xf numFmtId="0" fontId="37" fillId="2" borderId="69" xfId="0" applyFont="1" applyFill="1" applyBorder="1" applyAlignment="1">
      <alignment horizontal="center" vertical="center" wrapText="1"/>
    </xf>
    <xf numFmtId="0" fontId="37" fillId="2" borderId="72" xfId="0" applyFont="1" applyFill="1" applyBorder="1" applyAlignment="1">
      <alignment horizontal="center" vertical="center" wrapText="1"/>
    </xf>
    <xf numFmtId="0" fontId="37" fillId="2" borderId="70" xfId="0" applyFont="1" applyFill="1" applyBorder="1" applyAlignment="1">
      <alignment horizontal="center" vertical="center" wrapText="1"/>
    </xf>
    <xf numFmtId="0" fontId="34" fillId="22" borderId="66" xfId="0" applyFont="1" applyFill="1" applyBorder="1" applyAlignment="1">
      <alignment horizontal="center" vertical="center" wrapText="1"/>
    </xf>
    <xf numFmtId="0" fontId="34" fillId="22" borderId="79" xfId="0" applyFont="1" applyFill="1" applyBorder="1" applyAlignment="1">
      <alignment horizontal="center" vertical="center" wrapText="1"/>
    </xf>
    <xf numFmtId="0" fontId="35" fillId="23" borderId="69" xfId="0" applyFont="1" applyFill="1" applyBorder="1" applyAlignment="1">
      <alignment horizontal="center" vertical="center" textRotation="90" wrapText="1"/>
    </xf>
    <xf numFmtId="0" fontId="35" fillId="23" borderId="72" xfId="0" applyFont="1" applyFill="1" applyBorder="1" applyAlignment="1">
      <alignment horizontal="center" vertical="center" textRotation="90" wrapText="1"/>
    </xf>
    <xf numFmtId="0" fontId="35" fillId="12" borderId="69" xfId="0" applyFont="1" applyFill="1" applyBorder="1" applyAlignment="1">
      <alignment horizontal="center" vertical="center" textRotation="90"/>
    </xf>
    <xf numFmtId="0" fontId="35" fillId="12" borderId="70" xfId="0" applyFont="1" applyFill="1" applyBorder="1" applyAlignment="1">
      <alignment horizontal="center" vertical="center" textRotation="90"/>
    </xf>
    <xf numFmtId="0" fontId="35" fillId="7" borderId="72" xfId="0" applyFont="1" applyFill="1" applyBorder="1" applyAlignment="1">
      <alignment horizontal="center" vertical="center" textRotation="90"/>
    </xf>
    <xf numFmtId="14" fontId="34" fillId="17" borderId="2" xfId="0" applyNumberFormat="1" applyFont="1" applyFill="1" applyBorder="1" applyAlignment="1" applyProtection="1">
      <alignment horizontal="center" vertical="center" wrapText="1"/>
      <protection locked="0"/>
    </xf>
    <xf numFmtId="14" fontId="34" fillId="17" borderId="4" xfId="0" applyNumberFormat="1" applyFont="1" applyFill="1" applyBorder="1" applyAlignment="1" applyProtection="1">
      <alignment horizontal="center" vertical="center" wrapText="1"/>
      <protection locked="0"/>
    </xf>
    <xf numFmtId="0" fontId="34" fillId="17" borderId="59" xfId="0" applyFont="1" applyFill="1" applyBorder="1" applyAlignment="1" applyProtection="1">
      <alignment horizontal="center" vertical="center" wrapText="1"/>
      <protection locked="0"/>
    </xf>
    <xf numFmtId="0" fontId="34" fillId="17" borderId="64" xfId="0" applyFont="1" applyFill="1" applyBorder="1" applyAlignment="1" applyProtection="1">
      <alignment horizontal="center" vertical="center" wrapText="1"/>
      <protection locked="0"/>
    </xf>
    <xf numFmtId="0" fontId="34" fillId="17" borderId="60" xfId="0" applyFont="1" applyFill="1" applyBorder="1" applyAlignment="1" applyProtection="1">
      <alignment horizontal="center" vertical="center" wrapText="1"/>
      <protection locked="0"/>
    </xf>
    <xf numFmtId="0" fontId="35" fillId="17" borderId="59" xfId="0" applyFont="1" applyFill="1" applyBorder="1" applyAlignment="1" applyProtection="1">
      <alignment horizontal="center" vertical="center" wrapText="1"/>
      <protection locked="0"/>
    </xf>
    <xf numFmtId="0" fontId="35" fillId="17" borderId="64" xfId="0" applyFont="1" applyFill="1" applyBorder="1" applyAlignment="1" applyProtection="1">
      <alignment horizontal="center" vertical="center" wrapText="1"/>
      <protection locked="0"/>
    </xf>
    <xf numFmtId="0" fontId="35" fillId="17" borderId="60" xfId="0" applyFont="1" applyFill="1" applyBorder="1" applyAlignment="1" applyProtection="1">
      <alignment horizontal="center" vertical="center" wrapText="1"/>
      <protection locked="0"/>
    </xf>
    <xf numFmtId="0" fontId="34" fillId="17" borderId="66" xfId="0" applyFont="1" applyFill="1" applyBorder="1" applyAlignment="1" applyProtection="1">
      <alignment horizontal="center" vertical="center" wrapText="1"/>
      <protection locked="0"/>
    </xf>
    <xf numFmtId="0" fontId="34" fillId="17" borderId="78" xfId="0" applyFont="1" applyFill="1" applyBorder="1" applyAlignment="1" applyProtection="1">
      <alignment horizontal="center" vertical="center" wrapText="1"/>
      <protection locked="0"/>
    </xf>
    <xf numFmtId="0" fontId="34" fillId="17" borderId="79" xfId="0" applyFont="1" applyFill="1" applyBorder="1" applyAlignment="1" applyProtection="1">
      <alignment horizontal="center" vertical="center" wrapText="1"/>
      <protection locked="0"/>
    </xf>
    <xf numFmtId="0" fontId="34" fillId="0" borderId="44" xfId="0" applyFont="1" applyBorder="1" applyAlignment="1">
      <alignment horizontal="center" vertical="center" textRotation="90" wrapText="1"/>
    </xf>
    <xf numFmtId="0" fontId="34" fillId="0" borderId="75" xfId="0" applyFont="1" applyBorder="1" applyAlignment="1">
      <alignment horizontal="center" vertical="center" textRotation="90" wrapText="1"/>
    </xf>
    <xf numFmtId="0" fontId="34" fillId="0" borderId="59" xfId="0" applyFont="1" applyBorder="1" applyAlignment="1">
      <alignment horizontal="center" vertical="center" wrapText="1"/>
    </xf>
    <xf numFmtId="0" fontId="34" fillId="0" borderId="64" xfId="0" applyFont="1" applyBorder="1" applyAlignment="1">
      <alignment horizontal="center" vertical="center" wrapText="1"/>
    </xf>
    <xf numFmtId="0" fontId="34" fillId="0" borderId="60" xfId="0" applyFont="1" applyBorder="1" applyAlignment="1">
      <alignment horizontal="center" vertical="center" wrapText="1"/>
    </xf>
    <xf numFmtId="0" fontId="34" fillId="22" borderId="76" xfId="0" applyFont="1" applyFill="1" applyBorder="1" applyAlignment="1">
      <alignment horizontal="center" vertical="center" wrapText="1"/>
    </xf>
    <xf numFmtId="0" fontId="34" fillId="22" borderId="77" xfId="0" applyFont="1" applyFill="1" applyBorder="1" applyAlignment="1">
      <alignment horizontal="center" vertical="center" wrapText="1"/>
    </xf>
    <xf numFmtId="0" fontId="34" fillId="22" borderId="82" xfId="0" applyFont="1" applyFill="1" applyBorder="1" applyAlignment="1">
      <alignment horizontal="center" vertical="center" wrapText="1"/>
    </xf>
    <xf numFmtId="0" fontId="35" fillId="12" borderId="61" xfId="0" applyFont="1" applyFill="1" applyBorder="1" applyAlignment="1">
      <alignment horizontal="center" vertical="center" textRotation="90"/>
    </xf>
    <xf numFmtId="0" fontId="36" fillId="8" borderId="61" xfId="0" applyFont="1" applyFill="1" applyBorder="1" applyAlignment="1">
      <alignment horizontal="center" vertical="center" textRotation="90" wrapText="1"/>
    </xf>
    <xf numFmtId="0" fontId="36" fillId="11" borderId="61" xfId="0" applyFont="1" applyFill="1" applyBorder="1" applyAlignment="1">
      <alignment horizontal="center" vertical="center" textRotation="90" wrapText="1"/>
    </xf>
    <xf numFmtId="0" fontId="34" fillId="20" borderId="69" xfId="0" applyFont="1" applyFill="1" applyBorder="1" applyAlignment="1">
      <alignment horizontal="center" vertical="center" wrapText="1"/>
    </xf>
    <xf numFmtId="0" fontId="34" fillId="20" borderId="72" xfId="0" applyFont="1" applyFill="1" applyBorder="1" applyAlignment="1">
      <alignment horizontal="center" vertical="center" wrapText="1"/>
    </xf>
    <xf numFmtId="0" fontId="34" fillId="0" borderId="2" xfId="0" applyFont="1" applyBorder="1" applyAlignment="1" applyProtection="1">
      <alignment horizontal="center" vertical="center" textRotation="90"/>
      <protection locked="0"/>
    </xf>
    <xf numFmtId="0" fontId="34" fillId="0" borderId="6" xfId="0" applyFont="1" applyBorder="1" applyAlignment="1" applyProtection="1">
      <alignment horizontal="center" vertical="center" textRotation="90"/>
      <protection locked="0"/>
    </xf>
    <xf numFmtId="0" fontId="34" fillId="0" borderId="76" xfId="0" applyFont="1" applyBorder="1" applyAlignment="1" applyProtection="1">
      <alignment horizontal="center" vertical="center" wrapText="1"/>
      <protection locked="0"/>
    </xf>
    <xf numFmtId="0" fontId="34" fillId="0" borderId="82" xfId="0" applyFont="1" applyBorder="1" applyAlignment="1" applyProtection="1">
      <alignment horizontal="center" vertical="center"/>
      <protection locked="0"/>
    </xf>
    <xf numFmtId="0" fontId="35" fillId="12" borderId="72" xfId="0" applyFont="1" applyFill="1" applyBorder="1" applyAlignment="1">
      <alignment horizontal="center" vertical="center" textRotation="90"/>
    </xf>
    <xf numFmtId="0" fontId="34" fillId="0" borderId="77" xfId="0" applyFont="1" applyBorder="1" applyAlignment="1" applyProtection="1">
      <alignment horizontal="center" vertical="center" wrapText="1"/>
      <protection locked="0"/>
    </xf>
    <xf numFmtId="0" fontId="35" fillId="6" borderId="61" xfId="0" applyFont="1" applyFill="1" applyBorder="1" applyAlignment="1">
      <alignment horizontal="center" vertical="center" textRotation="90"/>
    </xf>
    <xf numFmtId="0" fontId="34" fillId="6" borderId="69" xfId="0" applyFont="1" applyFill="1" applyBorder="1" applyAlignment="1" applyProtection="1">
      <alignment horizontal="center" vertical="center" textRotation="90"/>
      <protection locked="0"/>
    </xf>
    <xf numFmtId="0" fontId="34" fillId="6" borderId="72" xfId="0" applyFont="1" applyFill="1" applyBorder="1" applyAlignment="1" applyProtection="1">
      <alignment horizontal="center" vertical="center" textRotation="90"/>
      <protection locked="0"/>
    </xf>
    <xf numFmtId="0" fontId="34" fillId="22" borderId="78" xfId="0" applyFont="1" applyFill="1" applyBorder="1" applyAlignment="1">
      <alignment horizontal="center" vertical="center" wrapText="1"/>
    </xf>
    <xf numFmtId="0" fontId="34" fillId="0" borderId="84" xfId="0" applyFont="1" applyBorder="1" applyAlignment="1">
      <alignment horizontal="center" vertical="center" textRotation="90" wrapText="1"/>
    </xf>
    <xf numFmtId="0" fontId="34" fillId="20" borderId="67" xfId="0" applyFont="1" applyFill="1" applyBorder="1" applyAlignment="1">
      <alignment horizontal="center" vertical="center" wrapText="1"/>
    </xf>
    <xf numFmtId="0" fontId="34" fillId="22" borderId="85" xfId="0" applyFont="1" applyFill="1" applyBorder="1" applyAlignment="1">
      <alignment horizontal="center" vertical="center" wrapText="1"/>
    </xf>
    <xf numFmtId="0" fontId="34" fillId="0" borderId="61" xfId="0" applyFont="1" applyBorder="1" applyAlignment="1">
      <alignment vertical="center" wrapText="1"/>
    </xf>
    <xf numFmtId="0" fontId="35" fillId="7" borderId="61" xfId="0" applyFont="1" applyFill="1" applyBorder="1" applyAlignment="1">
      <alignment horizontal="center" vertical="center" textRotation="90"/>
    </xf>
    <xf numFmtId="0" fontId="34" fillId="0" borderId="65" xfId="0" applyFont="1" applyBorder="1" applyAlignment="1">
      <alignment horizontal="center" vertical="center" textRotation="90" wrapText="1"/>
    </xf>
    <xf numFmtId="0" fontId="34" fillId="0" borderId="67" xfId="0" applyFont="1" applyBorder="1" applyAlignment="1">
      <alignment horizontal="center" vertical="center" textRotation="90" wrapText="1"/>
    </xf>
    <xf numFmtId="0" fontId="34" fillId="0" borderId="68" xfId="0" applyFont="1" applyBorder="1" applyAlignment="1">
      <alignment horizontal="center" vertical="center" textRotation="90" wrapText="1"/>
    </xf>
    <xf numFmtId="0" fontId="34" fillId="0" borderId="76" xfId="0" applyFont="1" applyBorder="1" applyAlignment="1">
      <alignment horizontal="center" vertical="center" wrapText="1"/>
    </xf>
    <xf numFmtId="0" fontId="34" fillId="0" borderId="82" xfId="0" applyFont="1" applyBorder="1" applyAlignment="1">
      <alignment horizontal="center" vertical="center" wrapText="1"/>
    </xf>
    <xf numFmtId="0" fontId="34" fillId="22" borderId="59" xfId="0" applyFont="1" applyFill="1" applyBorder="1" applyAlignment="1">
      <alignment horizontal="center" vertical="center" wrapText="1"/>
    </xf>
    <xf numFmtId="0" fontId="34" fillId="22" borderId="64" xfId="0" applyFont="1" applyFill="1" applyBorder="1" applyAlignment="1">
      <alignment horizontal="center" vertical="center" wrapText="1"/>
    </xf>
    <xf numFmtId="0" fontId="34" fillId="22" borderId="60" xfId="0" applyFont="1" applyFill="1" applyBorder="1" applyAlignment="1">
      <alignment horizontal="center" vertical="center" wrapText="1"/>
    </xf>
    <xf numFmtId="0" fontId="34" fillId="2" borderId="9" xfId="0" applyFont="1" applyFill="1" applyBorder="1" applyAlignment="1">
      <alignment horizontal="center" vertical="center" textRotation="90"/>
    </xf>
    <xf numFmtId="0" fontId="34" fillId="2" borderId="8" xfId="0" applyFont="1" applyFill="1" applyBorder="1" applyAlignment="1">
      <alignment horizontal="center" vertical="center" textRotation="90"/>
    </xf>
    <xf numFmtId="0" fontId="34" fillId="2" borderId="76" xfId="0" applyFont="1" applyFill="1" applyBorder="1" applyAlignment="1">
      <alignment horizontal="center" vertical="center" textRotation="90"/>
    </xf>
    <xf numFmtId="0" fontId="34" fillId="2" borderId="82" xfId="0" applyFont="1" applyFill="1" applyBorder="1" applyAlignment="1">
      <alignment horizontal="center" vertical="center" textRotation="90"/>
    </xf>
    <xf numFmtId="0" fontId="34" fillId="2" borderId="66" xfId="0" applyFont="1" applyFill="1" applyBorder="1" applyAlignment="1">
      <alignment horizontal="center" vertical="center" textRotation="90"/>
    </xf>
    <xf numFmtId="0" fontId="34" fillId="2" borderId="79" xfId="0" applyFont="1" applyFill="1" applyBorder="1" applyAlignment="1">
      <alignment horizontal="center" vertical="center" textRotation="90"/>
    </xf>
    <xf numFmtId="0" fontId="34" fillId="0" borderId="66"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4" fillId="2" borderId="59" xfId="0" applyFont="1" applyFill="1" applyBorder="1" applyAlignment="1">
      <alignment horizontal="left" vertical="center" wrapText="1"/>
    </xf>
    <xf numFmtId="0" fontId="34" fillId="2" borderId="64" xfId="0" applyFont="1" applyFill="1" applyBorder="1" applyAlignment="1">
      <alignment horizontal="left" vertical="center" wrapText="1"/>
    </xf>
    <xf numFmtId="0" fontId="34" fillId="2" borderId="60" xfId="0" applyFont="1" applyFill="1" applyBorder="1" applyAlignment="1">
      <alignment horizontal="left" vertical="center" wrapText="1"/>
    </xf>
    <xf numFmtId="0" fontId="35" fillId="8" borderId="61" xfId="0" applyFont="1" applyFill="1" applyBorder="1" applyAlignment="1">
      <alignment horizontal="center" vertical="center" textRotation="90"/>
    </xf>
    <xf numFmtId="0" fontId="35" fillId="11" borderId="61" xfId="0" applyFont="1" applyFill="1" applyBorder="1" applyAlignment="1">
      <alignment horizontal="center" vertical="center" textRotation="90"/>
    </xf>
    <xf numFmtId="0" fontId="34" fillId="0" borderId="75" xfId="0" applyFont="1" applyBorder="1" applyAlignment="1" applyProtection="1">
      <alignment horizontal="center" vertical="center" textRotation="90"/>
      <protection locked="0"/>
    </xf>
    <xf numFmtId="0" fontId="34" fillId="0" borderId="69" xfId="0" applyFont="1" applyBorder="1" applyAlignment="1" applyProtection="1">
      <alignment horizontal="center" vertical="center" textRotation="90"/>
      <protection hidden="1"/>
    </xf>
    <xf numFmtId="0" fontId="34" fillId="0" borderId="70" xfId="0" applyFont="1" applyBorder="1" applyAlignment="1" applyProtection="1">
      <alignment horizontal="center" vertical="center" textRotation="90"/>
      <protection hidden="1"/>
    </xf>
    <xf numFmtId="0" fontId="34" fillId="0" borderId="72" xfId="0" applyFont="1" applyBorder="1" applyAlignment="1" applyProtection="1">
      <alignment horizontal="center" vertical="center" textRotation="90"/>
      <protection hidden="1"/>
    </xf>
    <xf numFmtId="0" fontId="34" fillId="2" borderId="61" xfId="0" applyFont="1" applyFill="1" applyBorder="1" applyAlignment="1">
      <alignment horizontal="justify" vertical="center" wrapText="1"/>
    </xf>
    <xf numFmtId="0" fontId="35" fillId="23" borderId="61" xfId="0" applyFont="1" applyFill="1" applyBorder="1" applyAlignment="1">
      <alignment horizontal="center" vertical="center" textRotation="90" wrapText="1"/>
    </xf>
    <xf numFmtId="0" fontId="34" fillId="17" borderId="69" xfId="0" applyFont="1" applyFill="1" applyBorder="1" applyAlignment="1" applyProtection="1">
      <alignment horizontal="center" vertical="center" textRotation="90"/>
      <protection locked="0"/>
    </xf>
    <xf numFmtId="0" fontId="34" fillId="17" borderId="70" xfId="0" applyFont="1" applyFill="1" applyBorder="1" applyAlignment="1" applyProtection="1">
      <alignment horizontal="center" vertical="center" textRotation="90"/>
      <protection locked="0"/>
    </xf>
    <xf numFmtId="0" fontId="34" fillId="17" borderId="72" xfId="0" applyFont="1" applyFill="1" applyBorder="1" applyAlignment="1" applyProtection="1">
      <alignment horizontal="center" vertical="center" textRotation="90"/>
      <protection locked="0"/>
    </xf>
    <xf numFmtId="0" fontId="34" fillId="2" borderId="66" xfId="0" applyFont="1" applyFill="1" applyBorder="1" applyAlignment="1">
      <alignment horizontal="left" vertical="center" wrapText="1"/>
    </xf>
    <xf numFmtId="0" fontId="34" fillId="2" borderId="78" xfId="0" applyFont="1" applyFill="1" applyBorder="1" applyAlignment="1">
      <alignment horizontal="left" vertical="center" wrapText="1"/>
    </xf>
    <xf numFmtId="0" fontId="34" fillId="2" borderId="79" xfId="0" applyFont="1" applyFill="1" applyBorder="1" applyAlignment="1">
      <alignment horizontal="left" vertical="center" wrapText="1"/>
    </xf>
    <xf numFmtId="0" fontId="34" fillId="2" borderId="77" xfId="0" applyFont="1" applyFill="1" applyBorder="1" applyAlignment="1">
      <alignment horizontal="center" vertical="center" wrapText="1"/>
    </xf>
    <xf numFmtId="0" fontId="34" fillId="2" borderId="82" xfId="0" applyFont="1" applyFill="1" applyBorder="1" applyAlignment="1">
      <alignment horizontal="center" vertical="center" wrapText="1"/>
    </xf>
    <xf numFmtId="0" fontId="34" fillId="8" borderId="61" xfId="0" applyFont="1" applyFill="1" applyBorder="1" applyAlignment="1">
      <alignment horizontal="center" vertical="center" textRotation="90"/>
    </xf>
    <xf numFmtId="0" fontId="34" fillId="11" borderId="61" xfId="0" applyFont="1" applyFill="1" applyBorder="1" applyAlignment="1">
      <alignment horizontal="center" vertical="center" textRotation="90"/>
    </xf>
    <xf numFmtId="0" fontId="34" fillId="0" borderId="65" xfId="0" applyFont="1" applyBorder="1" applyAlignment="1">
      <alignment horizontal="center" vertical="center" wrapText="1"/>
    </xf>
    <xf numFmtId="0" fontId="34" fillId="0" borderId="67" xfId="0" applyFont="1" applyBorder="1" applyAlignment="1">
      <alignment horizontal="center" vertical="center" wrapText="1"/>
    </xf>
    <xf numFmtId="0" fontId="34" fillId="0" borderId="68" xfId="0" applyFont="1" applyBorder="1" applyAlignment="1">
      <alignment horizontal="center" vertical="center" wrapText="1"/>
    </xf>
    <xf numFmtId="0" fontId="34" fillId="0" borderId="64" xfId="0" applyFont="1" applyBorder="1" applyAlignment="1">
      <alignment horizontal="left" vertical="center" wrapText="1"/>
    </xf>
    <xf numFmtId="0" fontId="34" fillId="0" borderId="64" xfId="0" applyFont="1" applyBorder="1" applyAlignment="1" applyProtection="1">
      <alignment horizontal="left" vertical="center" wrapText="1"/>
      <protection locked="0"/>
    </xf>
    <xf numFmtId="0" fontId="34" fillId="0" borderId="77" xfId="0" applyFont="1" applyBorder="1" applyAlignment="1" applyProtection="1">
      <alignment horizontal="left" vertical="center" wrapText="1"/>
      <protection locked="0"/>
    </xf>
    <xf numFmtId="0" fontId="34" fillId="0" borderId="77" xfId="0" applyFont="1" applyBorder="1" applyAlignment="1" applyProtection="1">
      <alignment horizontal="left" vertical="center"/>
      <protection locked="0"/>
    </xf>
    <xf numFmtId="0" fontId="36" fillId="8" borderId="72" xfId="0" applyFont="1" applyFill="1" applyBorder="1" applyAlignment="1">
      <alignment horizontal="center" vertical="center" textRotation="90" wrapText="1"/>
    </xf>
    <xf numFmtId="0" fontId="36" fillId="11" borderId="72" xfId="0" applyFont="1" applyFill="1" applyBorder="1" applyAlignment="1">
      <alignment horizontal="center" vertical="center" textRotation="90" wrapText="1"/>
    </xf>
    <xf numFmtId="0" fontId="36" fillId="24" borderId="72" xfId="0" applyFont="1" applyFill="1" applyBorder="1" applyAlignment="1">
      <alignment horizontal="center" vertical="center" textRotation="90" wrapText="1"/>
    </xf>
    <xf numFmtId="0" fontId="36" fillId="24" borderId="61" xfId="0" applyFont="1" applyFill="1" applyBorder="1" applyAlignment="1">
      <alignment horizontal="center" vertical="center" textRotation="90" wrapText="1"/>
    </xf>
    <xf numFmtId="0" fontId="34" fillId="0" borderId="59" xfId="0" applyFont="1" applyBorder="1" applyAlignment="1">
      <alignment horizontal="left" vertical="center" wrapText="1"/>
    </xf>
    <xf numFmtId="0" fontId="34" fillId="0" borderId="60" xfId="0" applyFont="1" applyBorder="1" applyAlignment="1">
      <alignment horizontal="left" vertical="center" wrapText="1"/>
    </xf>
    <xf numFmtId="0" fontId="34" fillId="0" borderId="76" xfId="0" applyFont="1" applyBorder="1" applyAlignment="1">
      <alignment horizontal="left" vertical="center" wrapText="1"/>
    </xf>
    <xf numFmtId="0" fontId="34" fillId="0" borderId="77" xfId="0" applyFont="1" applyBorder="1" applyAlignment="1">
      <alignment horizontal="left" vertical="center" wrapText="1"/>
    </xf>
    <xf numFmtId="0" fontId="34" fillId="0" borderId="82" xfId="0" applyFont="1" applyBorder="1" applyAlignment="1">
      <alignment horizontal="left" vertical="center" wrapText="1"/>
    </xf>
    <xf numFmtId="0" fontId="34" fillId="0" borderId="44" xfId="0" applyFont="1" applyBorder="1" applyAlignment="1" applyProtection="1">
      <alignment horizontal="center" vertical="center" textRotation="90"/>
      <protection locked="0"/>
    </xf>
    <xf numFmtId="0" fontId="34" fillId="0" borderId="65" xfId="0" applyFont="1" applyBorder="1" applyAlignment="1" applyProtection="1">
      <alignment horizontal="center" vertical="center" textRotation="90"/>
      <protection locked="0"/>
    </xf>
    <xf numFmtId="0" fontId="34" fillId="0" borderId="68" xfId="0" applyFont="1" applyBorder="1" applyAlignment="1" applyProtection="1">
      <alignment horizontal="center" vertical="center" textRotation="90"/>
      <protection locked="0"/>
    </xf>
    <xf numFmtId="0" fontId="34" fillId="0" borderId="65" xfId="0" applyFont="1" applyBorder="1" applyAlignment="1" applyProtection="1">
      <alignment horizontal="center" vertical="center" wrapText="1"/>
      <protection locked="0"/>
    </xf>
    <xf numFmtId="0" fontId="34" fillId="0" borderId="68" xfId="0" applyFont="1" applyBorder="1" applyAlignment="1" applyProtection="1">
      <alignment horizontal="center" vertical="center" wrapText="1"/>
      <protection locked="0"/>
    </xf>
    <xf numFmtId="0" fontId="34" fillId="2" borderId="59" xfId="0" applyFont="1" applyFill="1" applyBorder="1" applyAlignment="1">
      <alignment horizontal="center" vertical="center" wrapText="1"/>
    </xf>
    <xf numFmtId="0" fontId="34" fillId="2" borderId="64" xfId="0" applyFont="1" applyFill="1" applyBorder="1" applyAlignment="1">
      <alignment horizontal="center" vertical="center" wrapText="1"/>
    </xf>
    <xf numFmtId="0" fontId="34" fillId="2" borderId="60" xfId="0" applyFont="1" applyFill="1" applyBorder="1" applyAlignment="1">
      <alignment horizontal="center" vertical="center" wrapText="1"/>
    </xf>
    <xf numFmtId="0" fontId="34" fillId="0" borderId="59" xfId="0" applyFont="1" applyBorder="1" applyAlignment="1">
      <alignment horizontal="justify" vertical="center" wrapText="1"/>
    </xf>
    <xf numFmtId="0" fontId="34" fillId="0" borderId="60" xfId="0" applyFont="1" applyBorder="1" applyAlignment="1">
      <alignment horizontal="justify" vertical="center" wrapText="1"/>
    </xf>
    <xf numFmtId="0" fontId="34" fillId="0" borderId="64" xfId="0" applyFont="1" applyBorder="1" applyAlignment="1">
      <alignment horizontal="justify" vertical="center" wrapText="1"/>
    </xf>
    <xf numFmtId="0" fontId="34" fillId="0" borderId="82" xfId="0" applyFont="1" applyBorder="1" applyAlignment="1" applyProtection="1">
      <alignment horizontal="center" vertical="center" wrapText="1"/>
      <protection locked="0"/>
    </xf>
    <xf numFmtId="0" fontId="34" fillId="0" borderId="76" xfId="0" applyFont="1" applyBorder="1" applyAlignment="1" applyProtection="1">
      <alignment horizontal="justify" vertical="center" wrapText="1"/>
      <protection locked="0"/>
    </xf>
    <xf numFmtId="0" fontId="34" fillId="0" borderId="77" xfId="0" applyFont="1" applyBorder="1" applyAlignment="1" applyProtection="1">
      <alignment horizontal="justify" vertical="center" wrapText="1"/>
      <protection locked="0"/>
    </xf>
    <xf numFmtId="0" fontId="34" fillId="0" borderId="82" xfId="0" applyFont="1" applyBorder="1" applyAlignment="1" applyProtection="1">
      <alignment horizontal="justify" vertical="center" wrapText="1"/>
      <protection locked="0"/>
    </xf>
    <xf numFmtId="0" fontId="34" fillId="0" borderId="59" xfId="0" applyFont="1" applyBorder="1" applyAlignment="1">
      <alignment horizontal="center" vertical="center"/>
    </xf>
    <xf numFmtId="0" fontId="34" fillId="0" borderId="60" xfId="0" applyFont="1" applyBorder="1" applyAlignment="1">
      <alignment horizontal="center" vertical="center"/>
    </xf>
    <xf numFmtId="0" fontId="34" fillId="0" borderId="64" xfId="0" applyFont="1" applyBorder="1" applyAlignment="1">
      <alignment horizontal="center" vertical="center"/>
    </xf>
    <xf numFmtId="0" fontId="34" fillId="2" borderId="2" xfId="0" applyFont="1" applyFill="1" applyBorder="1" applyAlignment="1" applyProtection="1">
      <alignment horizontal="center"/>
      <protection locked="0"/>
    </xf>
    <xf numFmtId="0" fontId="34" fillId="2" borderId="9" xfId="0" applyFont="1" applyFill="1" applyBorder="1" applyAlignment="1" applyProtection="1">
      <alignment horizontal="center"/>
      <protection locked="0"/>
    </xf>
    <xf numFmtId="0" fontId="34" fillId="2" borderId="3" xfId="0" applyFont="1" applyFill="1" applyBorder="1" applyAlignment="1" applyProtection="1">
      <alignment horizontal="center"/>
      <protection locked="0"/>
    </xf>
    <xf numFmtId="0" fontId="34" fillId="2" borderId="4" xfId="0" applyFont="1" applyFill="1" applyBorder="1" applyAlignment="1" applyProtection="1">
      <alignment horizontal="center"/>
      <protection locked="0"/>
    </xf>
    <xf numFmtId="0" fontId="34" fillId="2" borderId="0" xfId="0" applyFont="1" applyFill="1" applyAlignment="1" applyProtection="1">
      <alignment horizontal="center"/>
      <protection locked="0"/>
    </xf>
    <xf numFmtId="0" fontId="34" fillId="2" borderId="5" xfId="0" applyFont="1" applyFill="1" applyBorder="1" applyAlignment="1" applyProtection="1">
      <alignment horizontal="center"/>
      <protection locked="0"/>
    </xf>
    <xf numFmtId="0" fontId="34" fillId="2" borderId="6" xfId="0" applyFont="1" applyFill="1" applyBorder="1" applyAlignment="1" applyProtection="1">
      <alignment horizontal="center"/>
      <protection locked="0"/>
    </xf>
    <xf numFmtId="0" fontId="34" fillId="2" borderId="8" xfId="0" applyFont="1" applyFill="1" applyBorder="1" applyAlignment="1" applyProtection="1">
      <alignment horizontal="center"/>
      <protection locked="0"/>
    </xf>
    <xf numFmtId="0" fontId="34" fillId="2" borderId="7" xfId="0" applyFont="1" applyFill="1" applyBorder="1" applyAlignment="1" applyProtection="1">
      <alignment horizontal="center"/>
      <protection locked="0"/>
    </xf>
    <xf numFmtId="0" fontId="62" fillId="2" borderId="2" xfId="0" applyFont="1" applyFill="1" applyBorder="1" applyAlignment="1" applyProtection="1">
      <alignment horizontal="center"/>
      <protection locked="0"/>
    </xf>
    <xf numFmtId="0" fontId="62" fillId="2" borderId="9" xfId="0" applyFont="1" applyFill="1" applyBorder="1" applyAlignment="1" applyProtection="1">
      <alignment horizontal="center"/>
      <protection locked="0"/>
    </xf>
    <xf numFmtId="0" fontId="62" fillId="2" borderId="6" xfId="0" applyFont="1" applyFill="1" applyBorder="1" applyAlignment="1" applyProtection="1">
      <alignment horizontal="center" vertical="center"/>
      <protection locked="0"/>
    </xf>
    <xf numFmtId="0" fontId="62" fillId="2" borderId="8" xfId="0" applyFont="1" applyFill="1" applyBorder="1" applyAlignment="1" applyProtection="1">
      <alignment horizontal="center" vertical="center"/>
      <protection locked="0"/>
    </xf>
    <xf numFmtId="0" fontId="51" fillId="2" borderId="20"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wrapText="1"/>
      <protection locked="0"/>
    </xf>
    <xf numFmtId="0" fontId="51" fillId="2" borderId="21" xfId="0" applyFont="1" applyFill="1" applyBorder="1" applyAlignment="1" applyProtection="1">
      <alignment horizontal="center" vertical="center"/>
      <protection locked="0"/>
    </xf>
    <xf numFmtId="0" fontId="36" fillId="0" borderId="2" xfId="0" applyFont="1" applyBorder="1" applyAlignment="1">
      <alignment horizontal="right" vertical="center"/>
    </xf>
    <xf numFmtId="0" fontId="36" fillId="0" borderId="9" xfId="0" applyFont="1" applyBorder="1" applyAlignment="1">
      <alignment horizontal="right" vertical="center"/>
    </xf>
    <xf numFmtId="0" fontId="35" fillId="0" borderId="0" xfId="0" applyFont="1" applyAlignment="1" applyProtection="1">
      <alignment horizontal="center" vertical="center" wrapText="1"/>
      <protection locked="0"/>
    </xf>
    <xf numFmtId="0" fontId="62" fillId="14" borderId="20" xfId="0" applyFont="1" applyFill="1" applyBorder="1" applyAlignment="1">
      <alignment horizontal="center" vertical="center"/>
    </xf>
    <xf numFmtId="0" fontId="62" fillId="14" borderId="21" xfId="0" applyFont="1" applyFill="1" applyBorder="1" applyAlignment="1">
      <alignment horizontal="center" vertical="center"/>
    </xf>
    <xf numFmtId="0" fontId="62" fillId="14" borderId="32" xfId="0" applyFont="1" applyFill="1" applyBorder="1" applyAlignment="1">
      <alignment horizontal="center" vertical="center"/>
    </xf>
    <xf numFmtId="0" fontId="62" fillId="14" borderId="20" xfId="0" applyFont="1" applyFill="1" applyBorder="1" applyAlignment="1">
      <alignment horizontal="center" vertical="center" wrapText="1"/>
    </xf>
    <xf numFmtId="0" fontId="62" fillId="14" borderId="21" xfId="0" applyFont="1" applyFill="1" applyBorder="1" applyAlignment="1">
      <alignment horizontal="center" vertical="center" wrapText="1"/>
    </xf>
    <xf numFmtId="0" fontId="62" fillId="14" borderId="32" xfId="0" applyFont="1" applyFill="1" applyBorder="1" applyAlignment="1">
      <alignment horizontal="center" vertical="center" wrapText="1"/>
    </xf>
    <xf numFmtId="0" fontId="62" fillId="16" borderId="20" xfId="0" applyFont="1" applyFill="1" applyBorder="1" applyAlignment="1">
      <alignment horizontal="center" vertical="center"/>
    </xf>
    <xf numFmtId="0" fontId="62" fillId="16" borderId="21" xfId="0" applyFont="1" applyFill="1" applyBorder="1" applyAlignment="1">
      <alignment horizontal="center" vertical="center"/>
    </xf>
    <xf numFmtId="0" fontId="62" fillId="16" borderId="32" xfId="0" applyFont="1" applyFill="1" applyBorder="1" applyAlignment="1">
      <alignment horizontal="center" vertical="center"/>
    </xf>
    <xf numFmtId="0" fontId="36" fillId="0" borderId="9" xfId="0" applyFont="1" applyBorder="1" applyAlignment="1">
      <alignment horizontal="center" vertical="center"/>
    </xf>
    <xf numFmtId="0" fontId="36" fillId="0" borderId="3" xfId="0" applyFont="1" applyBorder="1" applyAlignment="1">
      <alignment horizontal="center" vertical="center"/>
    </xf>
    <xf numFmtId="0" fontId="36" fillId="14" borderId="20" xfId="0" applyFont="1" applyFill="1" applyBorder="1" applyAlignment="1">
      <alignment horizontal="center" vertical="center"/>
    </xf>
    <xf numFmtId="0" fontId="36" fillId="14" borderId="21" xfId="0" applyFont="1" applyFill="1" applyBorder="1" applyAlignment="1">
      <alignment horizontal="center" vertical="center"/>
    </xf>
    <xf numFmtId="0" fontId="36" fillId="0" borderId="6" xfId="0" applyFont="1" applyBorder="1" applyAlignment="1">
      <alignment horizontal="right" vertical="center"/>
    </xf>
    <xf numFmtId="0" fontId="36" fillId="0" borderId="8" xfId="0" applyFont="1" applyBorder="1" applyAlignment="1">
      <alignment horizontal="right" vertical="center"/>
    </xf>
    <xf numFmtId="0" fontId="36" fillId="0" borderId="8" xfId="0" applyFont="1" applyBorder="1" applyAlignment="1">
      <alignment horizontal="center" vertical="center"/>
    </xf>
    <xf numFmtId="0" fontId="36" fillId="0" borderId="7" xfId="0" applyFont="1" applyBorder="1" applyAlignment="1">
      <alignment horizontal="center" vertical="center"/>
    </xf>
    <xf numFmtId="0" fontId="36" fillId="0" borderId="4" xfId="0" applyFont="1" applyBorder="1" applyAlignment="1">
      <alignment horizontal="right" vertical="center"/>
    </xf>
    <xf numFmtId="0" fontId="36" fillId="0" borderId="0" xfId="0" applyFont="1" applyAlignment="1">
      <alignment horizontal="right" vertical="center"/>
    </xf>
    <xf numFmtId="0" fontId="36" fillId="0" borderId="0" xfId="0" applyFont="1" applyAlignment="1">
      <alignment horizontal="center" vertical="center"/>
    </xf>
    <xf numFmtId="0" fontId="36" fillId="0" borderId="5" xfId="0" applyFont="1" applyBorder="1" applyAlignment="1">
      <alignment horizontal="center" vertical="center"/>
    </xf>
    <xf numFmtId="0" fontId="37" fillId="2" borderId="65" xfId="0" applyFont="1" applyFill="1" applyBorder="1" applyAlignment="1">
      <alignment horizontal="center" vertical="center" wrapText="1"/>
    </xf>
    <xf numFmtId="0" fontId="37" fillId="2" borderId="68"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37" fillId="2" borderId="60" xfId="0" applyFont="1" applyFill="1" applyBorder="1" applyAlignment="1">
      <alignment horizontal="center" vertical="center" wrapText="1"/>
    </xf>
    <xf numFmtId="0" fontId="37" fillId="2" borderId="59" xfId="0" applyFont="1" applyFill="1" applyBorder="1" applyAlignment="1">
      <alignment horizontal="center" vertical="center"/>
    </xf>
    <xf numFmtId="0" fontId="37" fillId="2" borderId="60" xfId="0" applyFont="1" applyFill="1" applyBorder="1" applyAlignment="1">
      <alignment horizontal="center" vertical="center"/>
    </xf>
    <xf numFmtId="0" fontId="34" fillId="6" borderId="3" xfId="0" applyFont="1" applyFill="1" applyBorder="1" applyAlignment="1">
      <alignment horizontal="center" vertical="center" textRotation="90"/>
    </xf>
    <xf numFmtId="0" fontId="34" fillId="6" borderId="7" xfId="0" applyFont="1" applyFill="1" applyBorder="1" applyAlignment="1">
      <alignment horizontal="center" vertical="center" textRotation="90"/>
    </xf>
    <xf numFmtId="0" fontId="37" fillId="2" borderId="5"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37" fillId="2" borderId="64" xfId="0" applyFont="1" applyFill="1" applyBorder="1" applyAlignment="1">
      <alignment horizontal="center" vertical="center" wrapText="1"/>
    </xf>
    <xf numFmtId="0" fontId="37" fillId="2" borderId="67" xfId="0" applyFont="1" applyFill="1" applyBorder="1" applyAlignment="1">
      <alignment horizontal="center" vertical="center" wrapText="1"/>
    </xf>
    <xf numFmtId="0" fontId="37" fillId="2" borderId="64" xfId="0" applyFont="1" applyFill="1" applyBorder="1" applyAlignment="1">
      <alignment horizontal="center" vertical="center"/>
    </xf>
    <xf numFmtId="0" fontId="37" fillId="2" borderId="44" xfId="0" applyFont="1" applyFill="1" applyBorder="1" applyAlignment="1">
      <alignment horizontal="center" vertical="center" wrapText="1"/>
    </xf>
    <xf numFmtId="0" fontId="37" fillId="2" borderId="84" xfId="0" applyFont="1" applyFill="1" applyBorder="1" applyAlignment="1">
      <alignment horizontal="center" vertical="center" wrapText="1"/>
    </xf>
    <xf numFmtId="0" fontId="36" fillId="10" borderId="61" xfId="0" applyFont="1" applyFill="1" applyBorder="1" applyAlignment="1">
      <alignment horizontal="center" vertical="center" textRotation="90" wrapText="1"/>
    </xf>
    <xf numFmtId="0" fontId="34" fillId="0" borderId="61" xfId="0" applyFont="1" applyBorder="1" applyAlignment="1">
      <alignment horizontal="justify" vertical="center" wrapText="1"/>
    </xf>
    <xf numFmtId="0" fontId="35" fillId="6" borderId="67" xfId="0" applyFont="1" applyFill="1" applyBorder="1" applyAlignment="1">
      <alignment horizontal="center" vertical="center" textRotation="90"/>
    </xf>
    <xf numFmtId="0" fontId="37" fillId="0" borderId="65" xfId="0" applyFont="1" applyBorder="1" applyAlignment="1">
      <alignment horizontal="center" vertical="center" wrapText="1"/>
    </xf>
    <xf numFmtId="0" fontId="37" fillId="0" borderId="67" xfId="0" applyFont="1" applyBorder="1" applyAlignment="1">
      <alignment horizontal="center" vertical="center" wrapText="1"/>
    </xf>
    <xf numFmtId="0" fontId="37" fillId="0" borderId="68" xfId="0" applyFont="1" applyBorder="1" applyAlignment="1">
      <alignment horizontal="center" vertical="center" wrapText="1"/>
    </xf>
    <xf numFmtId="0" fontId="37" fillId="0" borderId="59" xfId="0" applyFont="1" applyBorder="1" applyAlignment="1">
      <alignment horizontal="center" vertical="center" wrapText="1"/>
    </xf>
    <xf numFmtId="0" fontId="37" fillId="0" borderId="64" xfId="0" applyFont="1" applyBorder="1" applyAlignment="1">
      <alignment horizontal="center" vertical="center" wrapText="1"/>
    </xf>
    <xf numFmtId="0" fontId="37" fillId="0" borderId="60" xfId="0" applyFont="1" applyBorder="1" applyAlignment="1">
      <alignment horizontal="center" vertical="center" wrapText="1"/>
    </xf>
    <xf numFmtId="0" fontId="37" fillId="0" borderId="59" xfId="0" applyFont="1" applyBorder="1" applyAlignment="1">
      <alignment horizontal="center" vertical="center"/>
    </xf>
    <xf numFmtId="0" fontId="37" fillId="0" borderId="64" xfId="0" applyFont="1" applyBorder="1" applyAlignment="1">
      <alignment horizontal="center" vertical="center"/>
    </xf>
    <xf numFmtId="0" fontId="37" fillId="0" borderId="60" xfId="0" applyFont="1" applyBorder="1" applyAlignment="1">
      <alignment horizontal="center" vertical="center"/>
    </xf>
    <xf numFmtId="0" fontId="37" fillId="2" borderId="75" xfId="0" applyFont="1" applyFill="1" applyBorder="1" applyAlignment="1">
      <alignment horizontal="center" vertical="center" wrapText="1"/>
    </xf>
    <xf numFmtId="0" fontId="37" fillId="2" borderId="3" xfId="0" applyFont="1" applyFill="1" applyBorder="1" applyAlignment="1">
      <alignment horizontal="center" vertical="center" wrapText="1"/>
    </xf>
    <xf numFmtId="0" fontId="37" fillId="2" borderId="76" xfId="0" applyFont="1" applyFill="1" applyBorder="1" applyAlignment="1">
      <alignment horizontal="center" vertical="center"/>
    </xf>
    <xf numFmtId="0" fontId="37" fillId="2" borderId="77" xfId="0" applyFont="1" applyFill="1" applyBorder="1" applyAlignment="1">
      <alignment horizontal="center" vertical="center"/>
    </xf>
    <xf numFmtId="0" fontId="34" fillId="6" borderId="61" xfId="0" applyFont="1" applyFill="1" applyBorder="1" applyAlignment="1">
      <alignment horizontal="center" vertical="center" textRotation="90"/>
    </xf>
    <xf numFmtId="0" fontId="34" fillId="17" borderId="3" xfId="0" applyFont="1" applyFill="1" applyBorder="1" applyAlignment="1" applyProtection="1">
      <alignment horizontal="center" vertical="center" textRotation="90"/>
      <protection locked="0"/>
    </xf>
    <xf numFmtId="0" fontId="34" fillId="17" borderId="5" xfId="0" applyFont="1" applyFill="1" applyBorder="1" applyAlignment="1" applyProtection="1">
      <alignment horizontal="center" vertical="center" textRotation="90"/>
      <protection locked="0"/>
    </xf>
    <xf numFmtId="0" fontId="34" fillId="17" borderId="7" xfId="0" applyFont="1" applyFill="1" applyBorder="1" applyAlignment="1" applyProtection="1">
      <alignment horizontal="center" vertical="center" textRotation="90"/>
      <protection locked="0"/>
    </xf>
    <xf numFmtId="0" fontId="34" fillId="2" borderId="69" xfId="0" applyFont="1" applyFill="1" applyBorder="1" applyAlignment="1">
      <alignment horizontal="center" vertical="center" wrapText="1"/>
    </xf>
    <xf numFmtId="0" fontId="34" fillId="2" borderId="70" xfId="0" applyFont="1" applyFill="1" applyBorder="1" applyAlignment="1">
      <alignment horizontal="center" vertical="center" wrapText="1"/>
    </xf>
    <xf numFmtId="0" fontId="34" fillId="2" borderId="72" xfId="0" applyFont="1" applyFill="1" applyBorder="1" applyAlignment="1">
      <alignment horizontal="center" vertical="center" wrapText="1"/>
    </xf>
    <xf numFmtId="0" fontId="32" fillId="14" borderId="20" xfId="0" applyFont="1" applyFill="1" applyBorder="1" applyAlignment="1">
      <alignment horizontal="center" vertical="center"/>
    </xf>
    <xf numFmtId="0" fontId="32" fillId="14" borderId="21" xfId="0" applyFont="1" applyFill="1" applyBorder="1" applyAlignment="1">
      <alignment horizontal="center" vertical="center"/>
    </xf>
    <xf numFmtId="0" fontId="32" fillId="14" borderId="32" xfId="0" applyFont="1" applyFill="1" applyBorder="1" applyAlignment="1">
      <alignment horizontal="center" vertical="center"/>
    </xf>
    <xf numFmtId="0" fontId="32" fillId="2" borderId="0" xfId="0" applyFont="1" applyFill="1" applyAlignment="1">
      <alignment horizontal="center" vertical="center"/>
    </xf>
    <xf numFmtId="0" fontId="6" fillId="2" borderId="9" xfId="0" applyFont="1" applyFill="1" applyBorder="1" applyAlignment="1">
      <alignment horizontal="justify" vertical="top"/>
    </xf>
    <xf numFmtId="0" fontId="6" fillId="2" borderId="18" xfId="0" applyFont="1" applyFill="1" applyBorder="1" applyAlignment="1">
      <alignment horizontal="justify" vertical="top" wrapText="1"/>
    </xf>
    <xf numFmtId="0" fontId="6" fillId="2" borderId="18" xfId="0" applyFont="1" applyFill="1" applyBorder="1" applyAlignment="1">
      <alignment horizontal="justify" vertical="top"/>
    </xf>
    <xf numFmtId="0" fontId="34" fillId="0" borderId="48" xfId="0" applyFont="1" applyBorder="1" applyAlignment="1">
      <alignment horizontal="left" vertical="center" wrapText="1"/>
    </xf>
    <xf numFmtId="0" fontId="34" fillId="0" borderId="49" xfId="0" applyFont="1" applyBorder="1" applyAlignment="1">
      <alignment horizontal="left" vertical="center" wrapText="1"/>
    </xf>
    <xf numFmtId="0" fontId="34" fillId="0" borderId="52" xfId="0" applyFont="1" applyBorder="1" applyAlignment="1">
      <alignment horizontal="left" vertical="center" wrapText="1"/>
    </xf>
    <xf numFmtId="0" fontId="38" fillId="19" borderId="20" xfId="0" applyFont="1" applyFill="1" applyBorder="1" applyAlignment="1">
      <alignment horizontal="center" vertical="center" wrapText="1"/>
    </xf>
    <xf numFmtId="0" fontId="38" fillId="19" borderId="32" xfId="0" applyFont="1" applyFill="1" applyBorder="1" applyAlignment="1">
      <alignment horizontal="center" vertical="center" wrapText="1"/>
    </xf>
    <xf numFmtId="0" fontId="34" fillId="0" borderId="50" xfId="0" applyFont="1" applyBorder="1" applyAlignment="1">
      <alignment horizontal="left" vertical="center" wrapText="1"/>
    </xf>
    <xf numFmtId="0" fontId="34" fillId="0" borderId="42" xfId="0" applyFont="1" applyBorder="1" applyAlignment="1">
      <alignment horizontal="left" vertical="center" wrapText="1"/>
    </xf>
    <xf numFmtId="0" fontId="34" fillId="0" borderId="73" xfId="0" applyFont="1" applyBorder="1" applyAlignment="1">
      <alignment horizontal="left" vertical="center" wrapText="1"/>
    </xf>
    <xf numFmtId="0" fontId="51" fillId="19" borderId="20" xfId="0" applyFont="1" applyFill="1" applyBorder="1" applyAlignment="1">
      <alignment horizontal="center" vertical="center" wrapText="1"/>
    </xf>
    <xf numFmtId="0" fontId="51" fillId="19" borderId="21" xfId="0" applyFont="1" applyFill="1" applyBorder="1" applyAlignment="1">
      <alignment horizontal="center" vertical="center" wrapText="1"/>
    </xf>
    <xf numFmtId="0" fontId="51" fillId="19" borderId="32" xfId="0" applyFont="1" applyFill="1" applyBorder="1" applyAlignment="1">
      <alignment horizontal="center" vertical="center" wrapText="1"/>
    </xf>
    <xf numFmtId="0" fontId="47" fillId="19" borderId="20" xfId="0" applyFont="1" applyFill="1" applyBorder="1" applyAlignment="1">
      <alignment horizontal="center" vertical="center" wrapText="1"/>
    </xf>
    <xf numFmtId="0" fontId="47" fillId="19" borderId="21" xfId="0" applyFont="1" applyFill="1" applyBorder="1" applyAlignment="1">
      <alignment horizontal="center" vertical="center" wrapText="1"/>
    </xf>
    <xf numFmtId="0" fontId="47" fillId="19" borderId="32" xfId="0" applyFont="1" applyFill="1" applyBorder="1" applyAlignment="1">
      <alignment horizontal="center" vertical="center" wrapText="1"/>
    </xf>
    <xf numFmtId="0" fontId="6" fillId="2" borderId="8" xfId="0" applyFont="1" applyFill="1" applyBorder="1" applyAlignment="1">
      <alignment horizontal="left" vertical="top" wrapText="1"/>
    </xf>
    <xf numFmtId="0" fontId="45" fillId="18" borderId="2" xfId="0" applyFont="1" applyFill="1" applyBorder="1" applyAlignment="1">
      <alignment horizontal="center" vertical="center" wrapText="1"/>
    </xf>
    <xf numFmtId="0" fontId="45" fillId="18" borderId="9" xfId="0" applyFont="1" applyFill="1" applyBorder="1" applyAlignment="1">
      <alignment horizontal="center" vertical="center" wrapText="1"/>
    </xf>
    <xf numFmtId="0" fontId="45" fillId="18" borderId="3" xfId="0" applyFont="1" applyFill="1" applyBorder="1" applyAlignment="1">
      <alignment horizontal="center" vertical="center" wrapText="1"/>
    </xf>
    <xf numFmtId="0" fontId="45" fillId="18" borderId="4" xfId="0" applyFont="1" applyFill="1" applyBorder="1" applyAlignment="1">
      <alignment horizontal="center" vertical="center" wrapText="1"/>
    </xf>
    <xf numFmtId="0" fontId="45" fillId="18" borderId="0" xfId="0" applyFont="1" applyFill="1" applyAlignment="1">
      <alignment horizontal="center" vertical="center" wrapText="1"/>
    </xf>
    <xf numFmtId="0" fontId="45" fillId="18" borderId="5" xfId="0" applyFont="1" applyFill="1" applyBorder="1" applyAlignment="1">
      <alignment horizontal="center" vertical="center" wrapText="1"/>
    </xf>
    <xf numFmtId="0" fontId="45" fillId="18" borderId="6" xfId="0" applyFont="1" applyFill="1" applyBorder="1" applyAlignment="1">
      <alignment horizontal="center" vertical="center" wrapText="1"/>
    </xf>
    <xf numFmtId="0" fontId="45" fillId="18" borderId="8" xfId="0" applyFont="1" applyFill="1" applyBorder="1" applyAlignment="1">
      <alignment horizontal="center" vertical="center" wrapText="1"/>
    </xf>
    <xf numFmtId="0" fontId="45" fillId="18" borderId="7" xfId="0" applyFont="1" applyFill="1" applyBorder="1" applyAlignment="1">
      <alignment horizontal="center" vertical="center" wrapText="1"/>
    </xf>
    <xf numFmtId="0" fontId="34" fillId="0" borderId="45" xfId="0" applyFont="1" applyBorder="1" applyAlignment="1">
      <alignment horizontal="left" vertical="center" wrapText="1"/>
    </xf>
    <xf numFmtId="0" fontId="34" fillId="0" borderId="46" xfId="0" applyFont="1" applyBorder="1" applyAlignment="1">
      <alignment horizontal="left" vertical="center" wrapText="1"/>
    </xf>
    <xf numFmtId="0" fontId="34" fillId="0" borderId="71" xfId="0" applyFont="1" applyBorder="1" applyAlignment="1">
      <alignment horizontal="left" vertical="center" wrapText="1"/>
    </xf>
    <xf numFmtId="0" fontId="45" fillId="18" borderId="45" xfId="0" applyFont="1" applyFill="1" applyBorder="1" applyAlignment="1">
      <alignment horizontal="center" vertical="center" wrapText="1"/>
    </xf>
    <xf numFmtId="0" fontId="45" fillId="18" borderId="71" xfId="0" applyFont="1" applyFill="1" applyBorder="1" applyAlignment="1">
      <alignment horizontal="center" vertical="center" wrapText="1"/>
    </xf>
    <xf numFmtId="0" fontId="31" fillId="0" borderId="2" xfId="0" applyFont="1" applyBorder="1" applyAlignment="1">
      <alignment horizontal="center" vertical="center"/>
    </xf>
    <xf numFmtId="0" fontId="31" fillId="0" borderId="9" xfId="0" applyFont="1" applyBorder="1" applyAlignment="1">
      <alignment horizontal="center" vertical="center"/>
    </xf>
    <xf numFmtId="0" fontId="31" fillId="0" borderId="3" xfId="0" applyFont="1" applyBorder="1" applyAlignment="1">
      <alignment horizontal="center" vertical="center"/>
    </xf>
    <xf numFmtId="0" fontId="31" fillId="0" borderId="6" xfId="0" applyFont="1" applyBorder="1" applyAlignment="1">
      <alignment horizontal="center" vertical="center"/>
    </xf>
    <xf numFmtId="0" fontId="31" fillId="0" borderId="8" xfId="0" applyFont="1" applyBorder="1" applyAlignment="1">
      <alignment horizontal="center" vertical="center"/>
    </xf>
    <xf numFmtId="0" fontId="31" fillId="0" borderId="7" xfId="0" applyFont="1" applyBorder="1" applyAlignment="1">
      <alignment horizontal="center" vertical="center"/>
    </xf>
    <xf numFmtId="0" fontId="33" fillId="2" borderId="0" xfId="0" applyFont="1" applyFill="1" applyAlignment="1">
      <alignment horizontal="left" vertical="center" wrapText="1"/>
    </xf>
    <xf numFmtId="0" fontId="36" fillId="5" borderId="62" xfId="0" applyFont="1" applyFill="1" applyBorder="1" applyAlignment="1">
      <alignment horizontal="center" vertical="center" wrapText="1" readingOrder="1"/>
    </xf>
    <xf numFmtId="0" fontId="29" fillId="0" borderId="2" xfId="0" applyFont="1" applyBorder="1" applyAlignment="1">
      <alignment horizontal="center"/>
    </xf>
    <xf numFmtId="0" fontId="29" fillId="0" borderId="3" xfId="0" applyFont="1" applyBorder="1" applyAlignment="1">
      <alignment horizontal="center"/>
    </xf>
    <xf numFmtId="0" fontId="29" fillId="0" borderId="6" xfId="0" applyFont="1" applyBorder="1" applyAlignment="1">
      <alignment horizontal="center"/>
    </xf>
    <xf numFmtId="0" fontId="29" fillId="0" borderId="7" xfId="0" applyFont="1" applyBorder="1" applyAlignment="1">
      <alignment horizontal="center"/>
    </xf>
    <xf numFmtId="0" fontId="49" fillId="2" borderId="0" xfId="0" applyFont="1" applyFill="1" applyAlignment="1">
      <alignment horizontal="center" vertical="center" wrapText="1" readingOrder="1"/>
    </xf>
    <xf numFmtId="0" fontId="29" fillId="0" borderId="2" xfId="0" applyFont="1" applyBorder="1" applyAlignment="1">
      <alignment wrapText="1"/>
    </xf>
    <xf numFmtId="0" fontId="29" fillId="0" borderId="9" xfId="0" applyFont="1" applyBorder="1" applyAlignment="1">
      <alignment wrapText="1"/>
    </xf>
    <xf numFmtId="0" fontId="29" fillId="0" borderId="4" xfId="0" applyFont="1" applyBorder="1" applyAlignment="1">
      <alignment wrapText="1"/>
    </xf>
    <xf numFmtId="0" fontId="29" fillId="0" borderId="0" xfId="0" applyFont="1" applyAlignment="1">
      <alignment wrapText="1"/>
    </xf>
    <xf numFmtId="0" fontId="58" fillId="0" borderId="4" xfId="4" applyBorder="1" applyAlignment="1">
      <alignment horizontal="left" vertical="center" wrapText="1"/>
    </xf>
    <xf numFmtId="0" fontId="58" fillId="0" borderId="0" xfId="4" applyBorder="1" applyAlignment="1">
      <alignment horizontal="left" vertical="center" wrapText="1"/>
    </xf>
    <xf numFmtId="0" fontId="58" fillId="0" borderId="6" xfId="4" applyBorder="1" applyAlignment="1">
      <alignment horizontal="left" vertical="center" wrapText="1"/>
    </xf>
    <xf numFmtId="0" fontId="58" fillId="0" borderId="8" xfId="4" applyBorder="1" applyAlignment="1">
      <alignment horizontal="left" vertical="center" wrapText="1"/>
    </xf>
    <xf numFmtId="0" fontId="37" fillId="0" borderId="62" xfId="0" applyFont="1" applyBorder="1" applyAlignment="1">
      <alignment horizontal="center" vertical="center" wrapText="1" readingOrder="1"/>
    </xf>
    <xf numFmtId="0" fontId="46" fillId="18" borderId="2" xfId="0" applyFont="1" applyFill="1" applyBorder="1" applyAlignment="1">
      <alignment horizontal="center" vertical="center" wrapText="1"/>
    </xf>
    <xf numFmtId="0" fontId="46" fillId="18" borderId="3" xfId="0" applyFont="1" applyFill="1" applyBorder="1" applyAlignment="1">
      <alignment horizontal="center" vertical="center" wrapText="1"/>
    </xf>
    <xf numFmtId="0" fontId="46" fillId="18" borderId="6" xfId="0" applyFont="1" applyFill="1" applyBorder="1" applyAlignment="1">
      <alignment horizontal="center" vertical="center" wrapText="1"/>
    </xf>
    <xf numFmtId="0" fontId="46" fillId="18" borderId="7" xfId="0" applyFont="1" applyFill="1" applyBorder="1" applyAlignment="1">
      <alignment horizontal="center" vertical="center" wrapText="1"/>
    </xf>
    <xf numFmtId="0" fontId="48" fillId="2" borderId="0" xfId="0" applyFont="1" applyFill="1" applyAlignment="1">
      <alignment horizontal="center" wrapText="1"/>
    </xf>
    <xf numFmtId="0" fontId="46" fillId="18" borderId="9" xfId="0" applyFont="1" applyFill="1" applyBorder="1" applyAlignment="1">
      <alignment horizontal="center" vertical="center" wrapText="1"/>
    </xf>
    <xf numFmtId="0" fontId="46" fillId="18" borderId="8" xfId="0" applyFont="1" applyFill="1" applyBorder="1" applyAlignment="1">
      <alignment horizontal="center" vertical="center" wrapText="1"/>
    </xf>
    <xf numFmtId="0" fontId="45" fillId="18" borderId="47" xfId="0" applyFont="1" applyFill="1" applyBorder="1" applyAlignment="1">
      <alignment horizontal="center" vertical="center" wrapText="1"/>
    </xf>
    <xf numFmtId="0" fontId="45" fillId="18" borderId="37" xfId="0" applyFont="1" applyFill="1" applyBorder="1" applyAlignment="1">
      <alignment horizontal="center" vertical="center" wrapText="1"/>
    </xf>
    <xf numFmtId="0" fontId="15" fillId="0" borderId="0" xfId="0" applyFont="1" applyAlignment="1">
      <alignment horizontal="center" vertical="center" wrapText="1"/>
    </xf>
    <xf numFmtId="0" fontId="11" fillId="4" borderId="4" xfId="0" applyFont="1" applyFill="1" applyBorder="1" applyAlignment="1" applyProtection="1">
      <alignment horizontal="center" wrapText="1" readingOrder="1"/>
      <protection hidden="1"/>
    </xf>
    <xf numFmtId="0" fontId="11" fillId="4" borderId="0" xfId="0" applyFont="1" applyFill="1" applyAlignment="1" applyProtection="1">
      <alignment horizontal="center" wrapText="1" readingOrder="1"/>
      <protection hidden="1"/>
    </xf>
    <xf numFmtId="0" fontId="11" fillId="4" borderId="5" xfId="0" applyFont="1" applyFill="1" applyBorder="1" applyAlignment="1" applyProtection="1">
      <alignment horizontal="center" wrapText="1" readingOrder="1"/>
      <protection hidden="1"/>
    </xf>
    <xf numFmtId="0" fontId="11" fillId="4" borderId="6" xfId="0" applyFont="1" applyFill="1" applyBorder="1" applyAlignment="1" applyProtection="1">
      <alignment horizontal="center" wrapText="1" readingOrder="1"/>
      <protection hidden="1"/>
    </xf>
    <xf numFmtId="0" fontId="11" fillId="4" borderId="8" xfId="0" applyFont="1" applyFill="1" applyBorder="1" applyAlignment="1" applyProtection="1">
      <alignment horizontal="center" wrapText="1" readingOrder="1"/>
      <protection hidden="1"/>
    </xf>
    <xf numFmtId="0" fontId="11" fillId="4" borderId="7" xfId="0" applyFont="1" applyFill="1" applyBorder="1" applyAlignment="1" applyProtection="1">
      <alignment horizontal="center" wrapText="1" readingOrder="1"/>
      <protection hidden="1"/>
    </xf>
    <xf numFmtId="0" fontId="11" fillId="4" borderId="2" xfId="0" applyFont="1" applyFill="1" applyBorder="1" applyAlignment="1" applyProtection="1">
      <alignment horizontal="center" wrapText="1" readingOrder="1"/>
      <protection hidden="1"/>
    </xf>
    <xf numFmtId="0" fontId="11" fillId="4" borderId="9" xfId="0" applyFont="1" applyFill="1" applyBorder="1" applyAlignment="1" applyProtection="1">
      <alignment horizontal="center" wrapText="1" readingOrder="1"/>
      <protection hidden="1"/>
    </xf>
    <xf numFmtId="0" fontId="11" fillId="4" borderId="3" xfId="0" applyFont="1" applyFill="1" applyBorder="1" applyAlignment="1" applyProtection="1">
      <alignment horizontal="center" wrapText="1" readingOrder="1"/>
      <protection hidden="1"/>
    </xf>
    <xf numFmtId="0" fontId="11" fillId="12" borderId="4" xfId="0" applyFont="1" applyFill="1" applyBorder="1" applyAlignment="1" applyProtection="1">
      <alignment horizontal="center" wrapText="1" readingOrder="1"/>
      <protection hidden="1"/>
    </xf>
    <xf numFmtId="0" fontId="11" fillId="12" borderId="0" xfId="0" applyFont="1" applyFill="1" applyAlignment="1" applyProtection="1">
      <alignment horizontal="center" wrapText="1" readingOrder="1"/>
      <protection hidden="1"/>
    </xf>
    <xf numFmtId="0" fontId="11" fillId="12" borderId="5" xfId="0" applyFont="1" applyFill="1" applyBorder="1" applyAlignment="1" applyProtection="1">
      <alignment horizontal="center" wrapText="1" readingOrder="1"/>
      <protection hidden="1"/>
    </xf>
    <xf numFmtId="0" fontId="11" fillId="12" borderId="6" xfId="0" applyFont="1" applyFill="1" applyBorder="1" applyAlignment="1" applyProtection="1">
      <alignment horizontal="center" wrapText="1" readingOrder="1"/>
      <protection hidden="1"/>
    </xf>
    <xf numFmtId="0" fontId="11" fillId="12" borderId="8" xfId="0" applyFont="1" applyFill="1" applyBorder="1" applyAlignment="1" applyProtection="1">
      <alignment horizontal="center" wrapText="1" readingOrder="1"/>
      <protection hidden="1"/>
    </xf>
    <xf numFmtId="0" fontId="11" fillId="12" borderId="7" xfId="0" applyFont="1" applyFill="1" applyBorder="1" applyAlignment="1" applyProtection="1">
      <alignment horizontal="center" wrapText="1" readingOrder="1"/>
      <protection hidden="1"/>
    </xf>
    <xf numFmtId="0" fontId="11" fillId="12" borderId="2" xfId="0" applyFont="1" applyFill="1" applyBorder="1" applyAlignment="1" applyProtection="1">
      <alignment horizontal="center" wrapText="1" readingOrder="1"/>
      <protection hidden="1"/>
    </xf>
    <xf numFmtId="0" fontId="11" fillId="12" borderId="9" xfId="0" applyFont="1" applyFill="1" applyBorder="1" applyAlignment="1" applyProtection="1">
      <alignment horizontal="center" wrapText="1" readingOrder="1"/>
      <protection hidden="1"/>
    </xf>
    <xf numFmtId="0" fontId="11" fillId="12" borderId="3" xfId="0" applyFont="1" applyFill="1" applyBorder="1" applyAlignment="1" applyProtection="1">
      <alignment horizontal="center" wrapText="1" readingOrder="1"/>
      <protection hidden="1"/>
    </xf>
    <xf numFmtId="0" fontId="11" fillId="11" borderId="4" xfId="0" applyFont="1" applyFill="1" applyBorder="1" applyAlignment="1" applyProtection="1">
      <alignment horizontal="center" wrapText="1" readingOrder="1"/>
      <protection hidden="1"/>
    </xf>
    <xf numFmtId="0" fontId="11" fillId="11" borderId="0" xfId="0" applyFont="1" applyFill="1" applyAlignment="1" applyProtection="1">
      <alignment horizontal="center" wrapText="1" readingOrder="1"/>
      <protection hidden="1"/>
    </xf>
    <xf numFmtId="0" fontId="11" fillId="11" borderId="5" xfId="0" applyFont="1" applyFill="1" applyBorder="1" applyAlignment="1" applyProtection="1">
      <alignment horizontal="center" wrapText="1" readingOrder="1"/>
      <protection hidden="1"/>
    </xf>
    <xf numFmtId="0" fontId="11" fillId="11" borderId="6" xfId="0" applyFont="1" applyFill="1" applyBorder="1" applyAlignment="1" applyProtection="1">
      <alignment horizontal="center" wrapText="1" readingOrder="1"/>
      <protection hidden="1"/>
    </xf>
    <xf numFmtId="0" fontId="11" fillId="11" borderId="8" xfId="0" applyFont="1" applyFill="1" applyBorder="1" applyAlignment="1" applyProtection="1">
      <alignment horizontal="center" wrapText="1" readingOrder="1"/>
      <protection hidden="1"/>
    </xf>
    <xf numFmtId="0" fontId="11" fillId="11" borderId="7" xfId="0" applyFont="1" applyFill="1" applyBorder="1" applyAlignment="1" applyProtection="1">
      <alignment horizontal="center" wrapText="1" readingOrder="1"/>
      <protection hidden="1"/>
    </xf>
    <xf numFmtId="0" fontId="11" fillId="11" borderId="2" xfId="0" applyFont="1" applyFill="1" applyBorder="1" applyAlignment="1" applyProtection="1">
      <alignment horizontal="center" wrapText="1" readingOrder="1"/>
      <protection hidden="1"/>
    </xf>
    <xf numFmtId="0" fontId="11" fillId="11" borderId="9" xfId="0" applyFont="1" applyFill="1" applyBorder="1" applyAlignment="1" applyProtection="1">
      <alignment horizontal="center" wrapText="1" readingOrder="1"/>
      <protection hidden="1"/>
    </xf>
    <xf numFmtId="0" fontId="11" fillId="11" borderId="3" xfId="0" applyFont="1" applyFill="1" applyBorder="1" applyAlignment="1" applyProtection="1">
      <alignment horizontal="center" wrapText="1" readingOrder="1"/>
      <protection hidden="1"/>
    </xf>
    <xf numFmtId="0" fontId="11" fillId="10" borderId="4" xfId="0" applyFont="1" applyFill="1" applyBorder="1" applyAlignment="1" applyProtection="1">
      <alignment horizontal="center" vertical="center" wrapText="1" readingOrder="1"/>
      <protection hidden="1"/>
    </xf>
    <xf numFmtId="0" fontId="11" fillId="10" borderId="0" xfId="0" applyFont="1" applyFill="1" applyAlignment="1" applyProtection="1">
      <alignment horizontal="center" vertical="center" wrapText="1" readingOrder="1"/>
      <protection hidden="1"/>
    </xf>
    <xf numFmtId="0" fontId="11" fillId="10" borderId="5" xfId="0" applyFont="1" applyFill="1" applyBorder="1" applyAlignment="1" applyProtection="1">
      <alignment horizontal="center" vertical="center" wrapText="1" readingOrder="1"/>
      <protection hidden="1"/>
    </xf>
    <xf numFmtId="0" fontId="11" fillId="10" borderId="6" xfId="0" applyFont="1" applyFill="1" applyBorder="1" applyAlignment="1" applyProtection="1">
      <alignment horizontal="center" vertical="center" wrapText="1" readingOrder="1"/>
      <protection hidden="1"/>
    </xf>
    <xf numFmtId="0" fontId="11" fillId="10" borderId="8" xfId="0" applyFont="1" applyFill="1" applyBorder="1" applyAlignment="1" applyProtection="1">
      <alignment horizontal="center" vertical="center" wrapText="1" readingOrder="1"/>
      <protection hidden="1"/>
    </xf>
    <xf numFmtId="0" fontId="11" fillId="10" borderId="7" xfId="0" applyFont="1" applyFill="1" applyBorder="1" applyAlignment="1" applyProtection="1">
      <alignment horizontal="center" vertical="center" wrapText="1" readingOrder="1"/>
      <protection hidden="1"/>
    </xf>
    <xf numFmtId="0" fontId="11" fillId="10" borderId="2" xfId="0" applyFont="1" applyFill="1" applyBorder="1" applyAlignment="1" applyProtection="1">
      <alignment horizontal="center" vertical="center" wrapText="1" readingOrder="1"/>
      <protection hidden="1"/>
    </xf>
    <xf numFmtId="0" fontId="11" fillId="10" borderId="9" xfId="0" applyFont="1" applyFill="1" applyBorder="1" applyAlignment="1" applyProtection="1">
      <alignment horizontal="center" vertical="center" wrapText="1" readingOrder="1"/>
      <protection hidden="1"/>
    </xf>
    <xf numFmtId="0" fontId="11" fillId="10" borderId="3" xfId="0" applyFont="1" applyFill="1" applyBorder="1" applyAlignment="1" applyProtection="1">
      <alignment horizontal="center" vertical="center" wrapText="1" readingOrder="1"/>
      <protection hidden="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9"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54" fillId="2" borderId="2" xfId="0" applyFont="1" applyFill="1" applyBorder="1" applyAlignment="1">
      <alignment horizontal="center" vertical="center"/>
    </xf>
    <xf numFmtId="0" fontId="54" fillId="2" borderId="9" xfId="0" applyFont="1" applyFill="1" applyBorder="1" applyAlignment="1">
      <alignment horizontal="center" vertical="center"/>
    </xf>
    <xf numFmtId="0" fontId="54" fillId="2" borderId="3" xfId="0" applyFont="1" applyFill="1" applyBorder="1" applyAlignment="1">
      <alignment horizontal="center" vertical="center"/>
    </xf>
    <xf numFmtId="0" fontId="54" fillId="2" borderId="4" xfId="0" applyFont="1" applyFill="1" applyBorder="1" applyAlignment="1">
      <alignment horizontal="center" vertical="center"/>
    </xf>
    <xf numFmtId="0" fontId="54" fillId="2" borderId="0" xfId="0" applyFont="1" applyFill="1" applyAlignment="1">
      <alignment horizontal="center" vertical="center"/>
    </xf>
    <xf numFmtId="0" fontId="54" fillId="2" borderId="5" xfId="0" applyFont="1" applyFill="1" applyBorder="1" applyAlignment="1">
      <alignment horizontal="center" vertical="center"/>
    </xf>
    <xf numFmtId="0" fontId="54" fillId="2" borderId="6" xfId="0" applyFont="1" applyFill="1" applyBorder="1" applyAlignment="1">
      <alignment horizontal="center" vertical="center"/>
    </xf>
    <xf numFmtId="0" fontId="54" fillId="2" borderId="8" xfId="0" applyFont="1" applyFill="1" applyBorder="1" applyAlignment="1">
      <alignment horizontal="center" vertical="center"/>
    </xf>
    <xf numFmtId="0" fontId="54" fillId="2" borderId="7" xfId="0" applyFont="1" applyFill="1" applyBorder="1" applyAlignment="1">
      <alignment horizontal="center" vertical="center"/>
    </xf>
    <xf numFmtId="0" fontId="29" fillId="2" borderId="2" xfId="0" applyFont="1" applyFill="1" applyBorder="1" applyAlignment="1">
      <alignment horizontal="center"/>
    </xf>
    <xf numFmtId="0" fontId="29" fillId="2" borderId="9" xfId="0" applyFont="1" applyFill="1" applyBorder="1" applyAlignment="1">
      <alignment horizontal="center"/>
    </xf>
    <xf numFmtId="0" fontId="29" fillId="2" borderId="3" xfId="0" applyFont="1" applyFill="1" applyBorder="1" applyAlignment="1">
      <alignment horizontal="center"/>
    </xf>
    <xf numFmtId="0" fontId="29" fillId="2" borderId="4" xfId="0" applyFont="1" applyFill="1" applyBorder="1" applyAlignment="1">
      <alignment horizontal="center"/>
    </xf>
    <xf numFmtId="0" fontId="29" fillId="2" borderId="0" xfId="0" applyFont="1" applyFill="1" applyAlignment="1">
      <alignment horizontal="center"/>
    </xf>
    <xf numFmtId="0" fontId="29" fillId="2" borderId="5" xfId="0" applyFont="1" applyFill="1" applyBorder="1" applyAlignment="1">
      <alignment horizontal="center"/>
    </xf>
    <xf numFmtId="0" fontId="29" fillId="2" borderId="6" xfId="0" applyFont="1" applyFill="1" applyBorder="1" applyAlignment="1">
      <alignment horizontal="center"/>
    </xf>
    <xf numFmtId="0" fontId="29" fillId="2" borderId="8" xfId="0" applyFont="1" applyFill="1" applyBorder="1" applyAlignment="1">
      <alignment horizontal="center"/>
    </xf>
    <xf numFmtId="0" fontId="29" fillId="2" borderId="7" xfId="0" applyFont="1" applyFill="1" applyBorder="1" applyAlignment="1">
      <alignment horizontal="center"/>
    </xf>
    <xf numFmtId="0" fontId="9" fillId="9" borderId="0" xfId="0" applyFont="1" applyFill="1" applyAlignment="1">
      <alignment horizontal="center" vertical="center" textRotation="90" wrapText="1" readingOrder="1"/>
    </xf>
    <xf numFmtId="0" fontId="9" fillId="9" borderId="5" xfId="0" applyFont="1" applyFill="1" applyBorder="1" applyAlignment="1">
      <alignment horizontal="center" vertical="center" textRotation="90" wrapText="1" readingOrder="1"/>
    </xf>
    <xf numFmtId="0" fontId="12" fillId="11" borderId="10" xfId="0" applyFont="1" applyFill="1" applyBorder="1" applyAlignment="1">
      <alignment horizontal="center" vertical="center" wrapText="1" readingOrder="1"/>
    </xf>
    <xf numFmtId="0" fontId="12" fillId="11" borderId="11" xfId="0" applyFont="1" applyFill="1" applyBorder="1" applyAlignment="1">
      <alignment horizontal="center" vertical="center" wrapText="1" readingOrder="1"/>
    </xf>
    <xf numFmtId="0" fontId="12" fillId="11" borderId="12" xfId="0" applyFont="1" applyFill="1" applyBorder="1" applyAlignment="1">
      <alignment horizontal="center" vertical="center" wrapText="1" readingOrder="1"/>
    </xf>
    <xf numFmtId="0" fontId="12" fillId="11" borderId="13" xfId="0" applyFont="1" applyFill="1" applyBorder="1" applyAlignment="1">
      <alignment horizontal="center" vertical="center" wrapText="1" readingOrder="1"/>
    </xf>
    <xf numFmtId="0" fontId="12" fillId="11" borderId="0" xfId="0" applyFont="1" applyFill="1" applyAlignment="1">
      <alignment horizontal="center" vertical="center" wrapText="1" readingOrder="1"/>
    </xf>
    <xf numFmtId="0" fontId="12" fillId="11" borderId="14" xfId="0" applyFont="1" applyFill="1" applyBorder="1" applyAlignment="1">
      <alignment horizontal="center" vertical="center" wrapText="1" readingOrder="1"/>
    </xf>
    <xf numFmtId="0" fontId="12" fillId="11" borderId="15" xfId="0" applyFont="1" applyFill="1" applyBorder="1" applyAlignment="1">
      <alignment horizontal="center" vertical="center" wrapText="1" readingOrder="1"/>
    </xf>
    <xf numFmtId="0" fontId="12" fillId="11" borderId="16" xfId="0" applyFont="1" applyFill="1" applyBorder="1" applyAlignment="1">
      <alignment horizontal="center" vertical="center" wrapText="1" readingOrder="1"/>
    </xf>
    <xf numFmtId="0" fontId="12" fillId="11" borderId="17" xfId="0" applyFont="1" applyFill="1" applyBorder="1" applyAlignment="1">
      <alignment horizontal="center" vertical="center" wrapText="1" readingOrder="1"/>
    </xf>
    <xf numFmtId="0" fontId="12" fillId="10" borderId="10" xfId="0" applyFont="1" applyFill="1" applyBorder="1" applyAlignment="1">
      <alignment horizontal="center" vertical="center" wrapText="1" readingOrder="1"/>
    </xf>
    <xf numFmtId="0" fontId="12" fillId="10" borderId="11" xfId="0" applyFont="1" applyFill="1" applyBorder="1" applyAlignment="1">
      <alignment horizontal="center" vertical="center" wrapText="1" readingOrder="1"/>
    </xf>
    <xf numFmtId="0" fontId="12" fillId="10" borderId="12" xfId="0" applyFont="1" applyFill="1" applyBorder="1" applyAlignment="1">
      <alignment horizontal="center" vertical="center" wrapText="1" readingOrder="1"/>
    </xf>
    <xf numFmtId="0" fontId="12" fillId="10" borderId="13" xfId="0" applyFont="1" applyFill="1" applyBorder="1" applyAlignment="1">
      <alignment horizontal="center" vertical="center" wrapText="1" readingOrder="1"/>
    </xf>
    <xf numFmtId="0" fontId="12" fillId="10" borderId="0" xfId="0" applyFont="1" applyFill="1" applyAlignment="1">
      <alignment horizontal="center" vertical="center" wrapText="1" readingOrder="1"/>
    </xf>
    <xf numFmtId="0" fontId="12" fillId="10" borderId="14" xfId="0" applyFont="1" applyFill="1" applyBorder="1" applyAlignment="1">
      <alignment horizontal="center" vertical="center" wrapText="1" readingOrder="1"/>
    </xf>
    <xf numFmtId="0" fontId="12" fillId="10" borderId="15" xfId="0" applyFont="1" applyFill="1" applyBorder="1" applyAlignment="1">
      <alignment horizontal="center" vertical="center" wrapText="1" readingOrder="1"/>
    </xf>
    <xf numFmtId="0" fontId="12" fillId="10" borderId="16" xfId="0" applyFont="1" applyFill="1" applyBorder="1" applyAlignment="1">
      <alignment horizontal="center" vertical="center" wrapText="1" readingOrder="1"/>
    </xf>
    <xf numFmtId="0" fontId="12" fillId="10" borderId="17" xfId="0" applyFont="1" applyFill="1" applyBorder="1" applyAlignment="1">
      <alignment horizontal="center" vertical="center" wrapText="1" readingOrder="1"/>
    </xf>
    <xf numFmtId="0" fontId="12" fillId="12" borderId="10" xfId="0" applyFont="1" applyFill="1" applyBorder="1" applyAlignment="1">
      <alignment horizontal="center" vertical="center" wrapText="1" readingOrder="1"/>
    </xf>
    <xf numFmtId="0" fontId="12" fillId="12" borderId="11" xfId="0" applyFont="1" applyFill="1" applyBorder="1" applyAlignment="1">
      <alignment horizontal="center" vertical="center" wrapText="1" readingOrder="1"/>
    </xf>
    <xf numFmtId="0" fontId="12" fillId="12" borderId="12" xfId="0" applyFont="1" applyFill="1" applyBorder="1" applyAlignment="1">
      <alignment horizontal="center" vertical="center" wrapText="1" readingOrder="1"/>
    </xf>
    <xf numFmtId="0" fontId="12" fillId="12" borderId="13" xfId="0" applyFont="1" applyFill="1" applyBorder="1" applyAlignment="1">
      <alignment horizontal="center" vertical="center" wrapText="1" readingOrder="1"/>
    </xf>
    <xf numFmtId="0" fontId="12" fillId="12" borderId="0" xfId="0" applyFont="1" applyFill="1" applyAlignment="1">
      <alignment horizontal="center" vertical="center" wrapText="1" readingOrder="1"/>
    </xf>
    <xf numFmtId="0" fontId="12" fillId="12" borderId="14" xfId="0" applyFont="1" applyFill="1" applyBorder="1" applyAlignment="1">
      <alignment horizontal="center" vertical="center" wrapText="1" readingOrder="1"/>
    </xf>
    <xf numFmtId="0" fontId="12" fillId="12" borderId="15" xfId="0" applyFont="1" applyFill="1" applyBorder="1" applyAlignment="1">
      <alignment horizontal="center" vertical="center" wrapText="1" readingOrder="1"/>
    </xf>
    <xf numFmtId="0" fontId="12" fillId="12" borderId="16" xfId="0" applyFont="1" applyFill="1" applyBorder="1" applyAlignment="1">
      <alignment horizontal="center" vertical="center" wrapText="1" readingOrder="1"/>
    </xf>
    <xf numFmtId="0" fontId="12" fillId="12" borderId="17" xfId="0" applyFont="1" applyFill="1" applyBorder="1" applyAlignment="1">
      <alignment horizontal="center" vertical="center" wrapText="1" readingOrder="1"/>
    </xf>
    <xf numFmtId="0" fontId="12" fillId="4" borderId="10" xfId="0" applyFont="1" applyFill="1" applyBorder="1" applyAlignment="1">
      <alignment horizontal="center" vertical="center" wrapText="1" readingOrder="1"/>
    </xf>
    <xf numFmtId="0" fontId="12" fillId="4" borderId="11" xfId="0" applyFont="1" applyFill="1" applyBorder="1" applyAlignment="1">
      <alignment horizontal="center" vertical="center" wrapText="1" readingOrder="1"/>
    </xf>
    <xf numFmtId="0" fontId="12" fillId="4" borderId="12" xfId="0" applyFont="1" applyFill="1" applyBorder="1" applyAlignment="1">
      <alignment horizontal="center" vertical="center" wrapText="1" readingOrder="1"/>
    </xf>
    <xf numFmtId="0" fontId="12" fillId="4" borderId="13" xfId="0" applyFont="1" applyFill="1" applyBorder="1" applyAlignment="1">
      <alignment horizontal="center" vertical="center" wrapText="1" readingOrder="1"/>
    </xf>
    <xf numFmtId="0" fontId="12" fillId="4" borderId="0" xfId="0" applyFont="1" applyFill="1" applyAlignment="1">
      <alignment horizontal="center" vertical="center" wrapText="1" readingOrder="1"/>
    </xf>
    <xf numFmtId="0" fontId="12" fillId="4" borderId="14" xfId="0" applyFont="1" applyFill="1" applyBorder="1" applyAlignment="1">
      <alignment horizontal="center" vertical="center" wrapText="1" readingOrder="1"/>
    </xf>
    <xf numFmtId="0" fontId="12" fillId="4" borderId="15" xfId="0" applyFont="1" applyFill="1" applyBorder="1" applyAlignment="1">
      <alignment horizontal="center" vertical="center" wrapText="1" readingOrder="1"/>
    </xf>
    <xf numFmtId="0" fontId="12" fillId="4" borderId="16" xfId="0" applyFont="1" applyFill="1" applyBorder="1" applyAlignment="1">
      <alignment horizontal="center" vertical="center" wrapText="1" readingOrder="1"/>
    </xf>
    <xf numFmtId="0" fontId="12" fillId="4" borderId="17" xfId="0" applyFont="1" applyFill="1" applyBorder="1" applyAlignment="1">
      <alignment horizontal="center" vertical="center" wrapText="1" readingOrder="1"/>
    </xf>
    <xf numFmtId="0" fontId="9" fillId="9" borderId="0" xfId="0" applyFont="1" applyFill="1" applyAlignment="1">
      <alignment horizontal="center" vertical="center" wrapText="1" readingOrder="1"/>
    </xf>
    <xf numFmtId="0" fontId="24" fillId="0" borderId="2" xfId="0" applyFont="1" applyBorder="1" applyAlignment="1">
      <alignment horizontal="center" vertical="center" wrapText="1"/>
    </xf>
    <xf numFmtId="0" fontId="24" fillId="0" borderId="9"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4" fillId="0" borderId="0" xfId="0" applyFont="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8" xfId="0" applyFont="1" applyBorder="1" applyAlignment="1">
      <alignment horizontal="center" vertical="center"/>
    </xf>
    <xf numFmtId="0" fontId="24" fillId="0" borderId="7" xfId="0" applyFont="1" applyBorder="1" applyAlignment="1">
      <alignment horizontal="center" vertical="center"/>
    </xf>
    <xf numFmtId="0" fontId="24" fillId="0" borderId="9" xfId="0" applyFont="1" applyBorder="1" applyAlignment="1">
      <alignment horizontal="center" vertical="center" wrapText="1"/>
    </xf>
    <xf numFmtId="0" fontId="23" fillId="10" borderId="10" xfId="0" applyFont="1" applyFill="1" applyBorder="1" applyAlignment="1">
      <alignment horizontal="center" vertical="center" wrapText="1" readingOrder="1"/>
    </xf>
    <xf numFmtId="0" fontId="23" fillId="10" borderId="11" xfId="0" applyFont="1" applyFill="1" applyBorder="1" applyAlignment="1">
      <alignment horizontal="center" vertical="center" wrapText="1" readingOrder="1"/>
    </xf>
    <xf numFmtId="0" fontId="23" fillId="10" borderId="12" xfId="0" applyFont="1" applyFill="1" applyBorder="1" applyAlignment="1">
      <alignment horizontal="center" vertical="center" wrapText="1" readingOrder="1"/>
    </xf>
    <xf numFmtId="0" fontId="23" fillId="10" borderId="13" xfId="0" applyFont="1" applyFill="1" applyBorder="1" applyAlignment="1">
      <alignment horizontal="center" vertical="center" wrapText="1" readingOrder="1"/>
    </xf>
    <xf numFmtId="0" fontId="23" fillId="10" borderId="0" xfId="0" applyFont="1" applyFill="1" applyAlignment="1">
      <alignment horizontal="center" vertical="center" wrapText="1" readingOrder="1"/>
    </xf>
    <xf numFmtId="0" fontId="23" fillId="10" borderId="14" xfId="0" applyFont="1" applyFill="1" applyBorder="1" applyAlignment="1">
      <alignment horizontal="center" vertical="center" wrapText="1" readingOrder="1"/>
    </xf>
    <xf numFmtId="0" fontId="23" fillId="10" borderId="15" xfId="0" applyFont="1" applyFill="1" applyBorder="1" applyAlignment="1">
      <alignment horizontal="center" vertical="center" wrapText="1" readingOrder="1"/>
    </xf>
    <xf numFmtId="0" fontId="23" fillId="10" borderId="16" xfId="0" applyFont="1" applyFill="1" applyBorder="1" applyAlignment="1">
      <alignment horizontal="center" vertical="center" wrapText="1" readingOrder="1"/>
    </xf>
    <xf numFmtId="0" fontId="23" fillId="10" borderId="17" xfId="0" applyFont="1" applyFill="1" applyBorder="1" applyAlignment="1">
      <alignment horizontal="center" vertical="center" wrapText="1" readingOrder="1"/>
    </xf>
    <xf numFmtId="0" fontId="24" fillId="0" borderId="4" xfId="0" applyFont="1" applyBorder="1" applyAlignment="1">
      <alignment horizontal="center" vertical="center" wrapText="1"/>
    </xf>
    <xf numFmtId="0" fontId="23" fillId="11" borderId="10" xfId="0" applyFont="1" applyFill="1" applyBorder="1" applyAlignment="1">
      <alignment horizontal="center" vertical="center" wrapText="1" readingOrder="1"/>
    </xf>
    <xf numFmtId="0" fontId="23" fillId="11" borderId="11" xfId="0" applyFont="1" applyFill="1" applyBorder="1" applyAlignment="1">
      <alignment horizontal="center" vertical="center" wrapText="1" readingOrder="1"/>
    </xf>
    <xf numFmtId="0" fontId="23" fillId="11" borderId="12" xfId="0" applyFont="1" applyFill="1" applyBorder="1" applyAlignment="1">
      <alignment horizontal="center" vertical="center" wrapText="1" readingOrder="1"/>
    </xf>
    <xf numFmtId="0" fontId="23" fillId="11" borderId="13" xfId="0" applyFont="1" applyFill="1" applyBorder="1" applyAlignment="1">
      <alignment horizontal="center" vertical="center" wrapText="1" readingOrder="1"/>
    </xf>
    <xf numFmtId="0" fontId="23" fillId="11" borderId="0" xfId="0" applyFont="1" applyFill="1" applyAlignment="1">
      <alignment horizontal="center" vertical="center" wrapText="1" readingOrder="1"/>
    </xf>
    <xf numFmtId="0" fontId="23" fillId="11" borderId="14" xfId="0" applyFont="1" applyFill="1" applyBorder="1" applyAlignment="1">
      <alignment horizontal="center" vertical="center" wrapText="1" readingOrder="1"/>
    </xf>
    <xf numFmtId="0" fontId="23" fillId="11" borderId="15" xfId="0" applyFont="1" applyFill="1" applyBorder="1" applyAlignment="1">
      <alignment horizontal="center" vertical="center" wrapText="1" readingOrder="1"/>
    </xf>
    <xf numFmtId="0" fontId="23" fillId="11" borderId="16" xfId="0" applyFont="1" applyFill="1" applyBorder="1" applyAlignment="1">
      <alignment horizontal="center" vertical="center" wrapText="1" readingOrder="1"/>
    </xf>
    <xf numFmtId="0" fontId="23" fillId="11" borderId="17" xfId="0" applyFont="1" applyFill="1" applyBorder="1" applyAlignment="1">
      <alignment horizontal="center" vertical="center" wrapText="1" readingOrder="1"/>
    </xf>
    <xf numFmtId="0" fontId="22" fillId="0" borderId="0" xfId="0" applyFont="1" applyAlignment="1">
      <alignment horizontal="center" vertical="center" wrapText="1"/>
    </xf>
    <xf numFmtId="0" fontId="13" fillId="0" borderId="0" xfId="0" applyFont="1" applyAlignment="1">
      <alignment horizontal="center" vertical="center" wrapText="1"/>
    </xf>
    <xf numFmtId="0" fontId="23" fillId="4" borderId="10" xfId="0" applyFont="1" applyFill="1" applyBorder="1" applyAlignment="1">
      <alignment horizontal="center" vertical="center" wrapText="1" readingOrder="1"/>
    </xf>
    <xf numFmtId="0" fontId="23" fillId="4" borderId="11" xfId="0" applyFont="1" applyFill="1" applyBorder="1" applyAlignment="1">
      <alignment horizontal="center" vertical="center" wrapText="1" readingOrder="1"/>
    </xf>
    <xf numFmtId="0" fontId="23" fillId="4" borderId="12" xfId="0" applyFont="1" applyFill="1" applyBorder="1" applyAlignment="1">
      <alignment horizontal="center" vertical="center" wrapText="1" readingOrder="1"/>
    </xf>
    <xf numFmtId="0" fontId="23" fillId="4" borderId="13" xfId="0" applyFont="1" applyFill="1" applyBorder="1" applyAlignment="1">
      <alignment horizontal="center" vertical="center" wrapText="1" readingOrder="1"/>
    </xf>
    <xf numFmtId="0" fontId="23" fillId="4" borderId="0" xfId="0" applyFont="1" applyFill="1" applyAlignment="1">
      <alignment horizontal="center" vertical="center" wrapText="1" readingOrder="1"/>
    </xf>
    <xf numFmtId="0" fontId="23" fillId="4" borderId="14" xfId="0" applyFont="1" applyFill="1" applyBorder="1" applyAlignment="1">
      <alignment horizontal="center" vertical="center" wrapText="1" readingOrder="1"/>
    </xf>
    <xf numFmtId="0" fontId="23" fillId="4" borderId="15" xfId="0" applyFont="1" applyFill="1" applyBorder="1" applyAlignment="1">
      <alignment horizontal="center" vertical="center" wrapText="1" readingOrder="1"/>
    </xf>
    <xf numFmtId="0" fontId="23" fillId="4" borderId="16" xfId="0" applyFont="1" applyFill="1" applyBorder="1" applyAlignment="1">
      <alignment horizontal="center" vertical="center" wrapText="1" readingOrder="1"/>
    </xf>
    <xf numFmtId="0" fontId="23" fillId="4" borderId="17" xfId="0" applyFont="1" applyFill="1" applyBorder="1" applyAlignment="1">
      <alignment horizontal="center" vertical="center" wrapText="1" readingOrder="1"/>
    </xf>
    <xf numFmtId="0" fontId="23" fillId="12" borderId="10" xfId="0" applyFont="1" applyFill="1" applyBorder="1" applyAlignment="1">
      <alignment horizontal="center" vertical="center" wrapText="1" readingOrder="1"/>
    </xf>
    <xf numFmtId="0" fontId="23" fillId="12" borderId="11" xfId="0" applyFont="1" applyFill="1" applyBorder="1" applyAlignment="1">
      <alignment horizontal="center" vertical="center" wrapText="1" readingOrder="1"/>
    </xf>
    <xf numFmtId="0" fontId="23" fillId="12" borderId="12" xfId="0" applyFont="1" applyFill="1" applyBorder="1" applyAlignment="1">
      <alignment horizontal="center" vertical="center" wrapText="1" readingOrder="1"/>
    </xf>
    <xf numFmtId="0" fontId="23" fillId="12" borderId="13" xfId="0" applyFont="1" applyFill="1" applyBorder="1" applyAlignment="1">
      <alignment horizontal="center" vertical="center" wrapText="1" readingOrder="1"/>
    </xf>
    <xf numFmtId="0" fontId="23" fillId="12" borderId="0" xfId="0" applyFont="1" applyFill="1" applyAlignment="1">
      <alignment horizontal="center" vertical="center" wrapText="1" readingOrder="1"/>
    </xf>
    <xf numFmtId="0" fontId="23" fillId="12" borderId="14" xfId="0" applyFont="1" applyFill="1" applyBorder="1" applyAlignment="1">
      <alignment horizontal="center" vertical="center" wrapText="1" readingOrder="1"/>
    </xf>
    <xf numFmtId="0" fontId="23" fillId="12" borderId="15" xfId="0" applyFont="1" applyFill="1" applyBorder="1" applyAlignment="1">
      <alignment horizontal="center" vertical="center" wrapText="1" readingOrder="1"/>
    </xf>
    <xf numFmtId="0" fontId="23" fillId="12" borderId="16" xfId="0" applyFont="1" applyFill="1" applyBorder="1" applyAlignment="1">
      <alignment horizontal="center" vertical="center" wrapText="1" readingOrder="1"/>
    </xf>
    <xf numFmtId="0" fontId="23" fillId="12" borderId="17" xfId="0" applyFont="1" applyFill="1" applyBorder="1" applyAlignment="1">
      <alignment horizontal="center" vertical="center" wrapText="1" readingOrder="1"/>
    </xf>
    <xf numFmtId="0" fontId="29" fillId="2" borderId="0" xfId="0" applyFont="1" applyFill="1" applyAlignment="1">
      <alignment vertical="center" wrapText="1"/>
    </xf>
    <xf numFmtId="0" fontId="52" fillId="4" borderId="35" xfId="0" applyFont="1" applyFill="1" applyBorder="1" applyAlignment="1">
      <alignment horizontal="center" vertical="center" wrapText="1" readingOrder="1"/>
    </xf>
    <xf numFmtId="0" fontId="52" fillId="4" borderId="38" xfId="0" applyFont="1" applyFill="1" applyBorder="1" applyAlignment="1">
      <alignment horizontal="center" vertical="center" wrapText="1" readingOrder="1"/>
    </xf>
    <xf numFmtId="0" fontId="52" fillId="4" borderId="40" xfId="0" applyFont="1" applyFill="1" applyBorder="1" applyAlignment="1">
      <alignment horizontal="center" vertical="center" wrapText="1" readingOrder="1"/>
    </xf>
    <xf numFmtId="0" fontId="29" fillId="0" borderId="9" xfId="0" applyFont="1" applyBorder="1" applyAlignment="1">
      <alignment horizontal="center"/>
    </xf>
    <xf numFmtId="0" fontId="29" fillId="0" borderId="8" xfId="0" applyFont="1" applyBorder="1" applyAlignment="1">
      <alignment horizontal="center"/>
    </xf>
    <xf numFmtId="0" fontId="45" fillId="5" borderId="63" xfId="0" applyFont="1" applyFill="1" applyBorder="1" applyAlignment="1">
      <alignment horizontal="center" vertical="center" wrapText="1"/>
    </xf>
    <xf numFmtId="0" fontId="45" fillId="5" borderId="58" xfId="0" applyFont="1" applyFill="1" applyBorder="1" applyAlignment="1">
      <alignment horizontal="center" vertical="center" wrapText="1"/>
    </xf>
    <xf numFmtId="0" fontId="53" fillId="0" borderId="36" xfId="0" applyFont="1" applyBorder="1" applyAlignment="1">
      <alignment horizontal="center" vertical="center" wrapText="1"/>
    </xf>
    <xf numFmtId="0" fontId="53" fillId="0" borderId="33" xfId="0" applyFont="1" applyBorder="1" applyAlignment="1">
      <alignment horizontal="center" vertical="center" wrapText="1"/>
    </xf>
    <xf numFmtId="0" fontId="53" fillId="0" borderId="41"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33" xfId="0" applyFont="1" applyBorder="1" applyAlignment="1">
      <alignment horizontal="center" vertical="center" wrapText="1"/>
    </xf>
    <xf numFmtId="0" fontId="29" fillId="0" borderId="41" xfId="0" applyFont="1" applyBorder="1" applyAlignment="1">
      <alignment horizontal="center" vertical="center" wrapText="1"/>
    </xf>
    <xf numFmtId="0" fontId="29" fillId="0" borderId="37" xfId="0" applyFont="1" applyBorder="1" applyAlignment="1">
      <alignment horizontal="justify" vertical="center" wrapText="1"/>
    </xf>
    <xf numFmtId="0" fontId="29" fillId="0" borderId="39" xfId="0" applyFont="1" applyBorder="1" applyAlignment="1">
      <alignment horizontal="justify" vertical="center" wrapText="1"/>
    </xf>
    <xf numFmtId="0" fontId="29" fillId="0" borderId="51" xfId="0" applyFont="1" applyBorder="1" applyAlignment="1">
      <alignment horizontal="justify" vertical="center" wrapText="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32" xfId="0" applyFont="1" applyFill="1" applyBorder="1" applyAlignment="1">
      <alignment horizontal="center" vertical="center" wrapText="1" readingOrder="1"/>
    </xf>
    <xf numFmtId="0" fontId="16" fillId="2" borderId="0" xfId="0" applyFont="1" applyFill="1" applyAlignment="1">
      <alignment horizontal="justify" vertical="center" wrapText="1"/>
    </xf>
    <xf numFmtId="0" fontId="18" fillId="13" borderId="29" xfId="0" applyFont="1" applyFill="1" applyBorder="1" applyAlignment="1">
      <alignment horizontal="center" vertical="center" wrapText="1" readingOrder="1"/>
    </xf>
    <xf numFmtId="0" fontId="18" fillId="13" borderId="30" xfId="0" applyFont="1" applyFill="1" applyBorder="1" applyAlignment="1">
      <alignment horizontal="center" vertical="center" wrapText="1" readingOrder="1"/>
    </xf>
    <xf numFmtId="0" fontId="18" fillId="2" borderId="27" xfId="0" applyFont="1" applyFill="1" applyBorder="1" applyAlignment="1">
      <alignment horizontal="center" vertical="center" wrapText="1" readingOrder="1"/>
    </xf>
    <xf numFmtId="0" fontId="18" fillId="2" borderId="22" xfId="0" applyFont="1" applyFill="1" applyBorder="1" applyAlignment="1">
      <alignment horizontal="center" vertical="center" wrapText="1" readingOrder="1"/>
    </xf>
    <xf numFmtId="0" fontId="18" fillId="2" borderId="19" xfId="0" applyFont="1" applyFill="1" applyBorder="1" applyAlignment="1">
      <alignment horizontal="center" vertical="center" wrapText="1" readingOrder="1"/>
    </xf>
    <xf numFmtId="0" fontId="18" fillId="2" borderId="18" xfId="0" applyFont="1" applyFill="1" applyBorder="1" applyAlignment="1">
      <alignment horizontal="center" vertical="center" wrapText="1" readingOrder="1"/>
    </xf>
    <xf numFmtId="0" fontId="18" fillId="2" borderId="24" xfId="0" applyFont="1" applyFill="1" applyBorder="1" applyAlignment="1">
      <alignment horizontal="center" vertical="center" wrapText="1" readingOrder="1"/>
    </xf>
    <xf numFmtId="0" fontId="18" fillId="2" borderId="25" xfId="0" applyFont="1" applyFill="1" applyBorder="1" applyAlignment="1">
      <alignment horizontal="center" vertical="center" wrapText="1" readingOrder="1"/>
    </xf>
  </cellXfs>
  <cellStyles count="5">
    <cellStyle name="Hipervínculo" xfId="4" builtinId="8"/>
    <cellStyle name="Normal" xfId="0" builtinId="0"/>
    <cellStyle name="Normal - Style1 2" xfId="1" xr:uid="{00000000-0005-0000-0000-000002000000}"/>
    <cellStyle name="Normal 2" xfId="3" xr:uid="{00000000-0005-0000-0000-000003000000}"/>
    <cellStyle name="Normal 2 2" xfId="2" xr:uid="{00000000-0005-0000-0000-000004000000}"/>
  </cellStyles>
  <dxfs count="31">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Calibri"/>
        <scheme val="minor"/>
      </font>
      <fill>
        <patternFill patternType="none">
          <fgColor indexed="64"/>
          <bgColor indexed="65"/>
        </patternFill>
      </fill>
    </dxf>
    <dxf>
      <font>
        <b val="0"/>
        <i val="0"/>
        <strike val="0"/>
        <condense val="0"/>
        <extend val="0"/>
        <outline val="0"/>
        <shadow val="0"/>
        <u val="none"/>
        <vertAlign val="baseline"/>
        <sz val="16"/>
        <color auto="1"/>
        <name val="Arial Narrow"/>
        <scheme val="none"/>
      </font>
      <fill>
        <patternFill patternType="none">
          <fgColor indexed="64"/>
          <bgColor indexed="65"/>
        </patternFill>
      </fill>
      <alignment horizontal="general" vertical="center" textRotation="0" wrapText="0" indent="0" justifyLastLine="0" shrinkToFit="0" readingOrder="0"/>
    </dxf>
    <dxf>
      <font>
        <color auto="1"/>
      </font>
    </dxf>
    <dxf>
      <font>
        <color auto="1"/>
      </font>
    </dxf>
    <dxf>
      <font>
        <color auto="1"/>
      </font>
    </dxf>
    <dxf>
      <font>
        <color auto="1"/>
      </font>
    </dxf>
    <dxf>
      <font>
        <color auto="1"/>
      </font>
    </dxf>
    <dxf>
      <font>
        <color auto="1"/>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Narrow"/>
        <scheme val="none"/>
      </font>
      <alignment horizontal="left" vertical="center" textRotation="0" wrapText="1" indent="1" justifyLastLine="0" shrinkToFit="0" readingOrder="1"/>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border outline="0">
        <left style="dotted">
          <color rgb="FFF79646"/>
        </left>
      </border>
    </dxf>
    <dxf>
      <font>
        <b val="0"/>
        <i val="0"/>
        <strike val="0"/>
        <condense val="0"/>
        <extend val="0"/>
        <outline val="0"/>
        <shadow val="0"/>
        <u val="none"/>
        <vertAlign val="baseline"/>
        <sz val="11"/>
        <color theme="1"/>
        <name val="Arial Narrow"/>
        <scheme val="none"/>
      </font>
      <alignment horizontal="general" vertical="center" textRotation="0" wrapText="1" indent="0" justifyLastLine="0" shrinkToFit="0" readingOrder="0"/>
    </dxf>
    <dxf>
      <font>
        <b val="0"/>
        <i val="0"/>
        <strike val="0"/>
        <condense val="0"/>
        <extend val="0"/>
        <outline val="0"/>
        <shadow val="0"/>
        <u val="none"/>
        <vertAlign val="baseline"/>
        <sz val="10"/>
        <color theme="1"/>
        <name val="Arial Narrow"/>
        <scheme val="none"/>
      </font>
    </dxf>
  </dxfs>
  <tableStyles count="0" defaultTableStyle="TableStyleMedium2" defaultPivotStyle="PivotStyleLight16"/>
  <colors>
    <mruColors>
      <color rgb="FFE26B0A"/>
      <color rgb="FFB7DEE8"/>
      <color rgb="FFF2F2F2"/>
      <color rgb="FF92D050"/>
      <color rgb="FFDCF4E3"/>
      <color rgb="FFFFFBF7"/>
      <color rgb="FF97DDAD"/>
      <color rgb="FF54C878"/>
      <color rgb="FFF9FCFD"/>
      <color rgb="FFFEF4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Inherente'!A1"/><Relationship Id="rId2" Type="http://schemas.openxmlformats.org/officeDocument/2006/relationships/hyperlink" Target="#'Tabla probabilidad'!A1"/><Relationship Id="rId1" Type="http://schemas.openxmlformats.org/officeDocument/2006/relationships/hyperlink" Target="#Def_Riesgo!A1"/><Relationship Id="rId5" Type="http://schemas.openxmlformats.org/officeDocument/2006/relationships/image" Target="../media/image1.png"/><Relationship Id="rId4" Type="http://schemas.openxmlformats.org/officeDocument/2006/relationships/hyperlink" Target="#'Tabla Impacto'!A1"/></Relationships>
</file>

<file path=xl/drawings/_rels/drawing2.xml.rels><?xml version="1.0" encoding="UTF-8" standalone="yes"?>
<Relationships xmlns="http://schemas.openxmlformats.org/package/2006/relationships"><Relationship Id="rId3" Type="http://schemas.openxmlformats.org/officeDocument/2006/relationships/hyperlink" Target="#'Tabla Impacto'!A39"/><Relationship Id="rId2" Type="http://schemas.openxmlformats.org/officeDocument/2006/relationships/hyperlink" Target="#'Tabla Impacto'!A14"/><Relationship Id="rId1" Type="http://schemas.openxmlformats.org/officeDocument/2006/relationships/hyperlink" Target="#'Mapa final'!A1"/><Relationship Id="rId4"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Mapa final'!A1"/></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Mapa final'!Q8"/></Relationships>
</file>

<file path=xl/drawings/_rels/drawing5.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Mapa final'!U8"/></Relationships>
</file>

<file path=xl/drawings/drawing1.xml><?xml version="1.0" encoding="utf-8"?>
<xdr:wsDr xmlns:xdr="http://schemas.openxmlformats.org/drawingml/2006/spreadsheetDrawing" xmlns:a="http://schemas.openxmlformats.org/drawingml/2006/main">
  <xdr:twoCellAnchor>
    <xdr:from>
      <xdr:col>6</xdr:col>
      <xdr:colOff>523875</xdr:colOff>
      <xdr:row>13</xdr:row>
      <xdr:rowOff>0</xdr:rowOff>
    </xdr:from>
    <xdr:to>
      <xdr:col>6</xdr:col>
      <xdr:colOff>1365250</xdr:colOff>
      <xdr:row>13</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EC7725F-3CE8-4E08-A785-F7E4CB6D6B66}"/>
            </a:ext>
          </a:extLst>
        </xdr:cNvPr>
        <xdr:cNvSpPr/>
      </xdr:nvSpPr>
      <xdr:spPr>
        <a:xfrm>
          <a:off x="7558768" y="487589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F09609FE-7C23-4505-A05B-6A845309279D}"/>
            </a:ext>
          </a:extLst>
        </xdr:cNvPr>
        <xdr:cNvSpPr/>
      </xdr:nvSpPr>
      <xdr:spPr>
        <a:xfrm>
          <a:off x="11908971" y="4869544"/>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D0202E72-43D7-4FD9-91F3-8A1E7936B050}"/>
            </a:ext>
          </a:extLst>
        </xdr:cNvPr>
        <xdr:cNvSpPr/>
      </xdr:nvSpPr>
      <xdr:spPr>
        <a:xfrm>
          <a:off x="16598445" y="4796518"/>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0A8D0727-39CD-450B-94D0-78DFD67F5E28}"/>
            </a:ext>
          </a:extLst>
        </xdr:cNvPr>
        <xdr:cNvSpPr/>
      </xdr:nvSpPr>
      <xdr:spPr>
        <a:xfrm>
          <a:off x="13777688" y="4869543"/>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6</xdr:col>
      <xdr:colOff>523875</xdr:colOff>
      <xdr:row>13</xdr:row>
      <xdr:rowOff>0</xdr:rowOff>
    </xdr:from>
    <xdr:to>
      <xdr:col>6</xdr:col>
      <xdr:colOff>1365250</xdr:colOff>
      <xdr:row>13</xdr:row>
      <xdr:rowOff>0</xdr:rowOff>
    </xdr:to>
    <xdr:sp macro="" textlink="">
      <xdr:nvSpPr>
        <xdr:cNvPr id="7" name="Rectángulo: esquinas redondeadas 6">
          <a:hlinkClick xmlns:r="http://schemas.openxmlformats.org/officeDocument/2006/relationships" r:id="rId1"/>
          <a:extLst>
            <a:ext uri="{FF2B5EF4-FFF2-40B4-BE49-F238E27FC236}">
              <a16:creationId xmlns:a16="http://schemas.microsoft.com/office/drawing/2014/main" id="{DCD68DA8-B63E-4E8C-90E6-BA99B5F6A125}"/>
            </a:ext>
          </a:extLst>
        </xdr:cNvPr>
        <xdr:cNvSpPr/>
      </xdr:nvSpPr>
      <xdr:spPr>
        <a:xfrm>
          <a:off x="9201150" y="573722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a:t>
          </a:r>
          <a:r>
            <a:rPr lang="es-CO" sz="1100" b="1" baseline="0"/>
            <a:t> a </a:t>
          </a:r>
          <a:r>
            <a:rPr lang="es-CO" sz="1100" b="1"/>
            <a:t>Ayuda</a:t>
          </a:r>
        </a:p>
      </xdr:txBody>
    </xdr:sp>
    <xdr:clientData/>
  </xdr:twoCellAnchor>
  <xdr:twoCellAnchor>
    <xdr:from>
      <xdr:col>9</xdr:col>
      <xdr:colOff>247650</xdr:colOff>
      <xdr:row>13</xdr:row>
      <xdr:rowOff>0</xdr:rowOff>
    </xdr:from>
    <xdr:to>
      <xdr:col>9</xdr:col>
      <xdr:colOff>1089025</xdr:colOff>
      <xdr:row>13</xdr:row>
      <xdr:rowOff>0</xdr:rowOff>
    </xdr:to>
    <xdr:sp macro="" textlink="">
      <xdr:nvSpPr>
        <xdr:cNvPr id="11" name="Rectángulo: esquinas redondeadas 10">
          <a:hlinkClick xmlns:r="http://schemas.openxmlformats.org/officeDocument/2006/relationships" r:id="rId2"/>
          <a:extLst>
            <a:ext uri="{FF2B5EF4-FFF2-40B4-BE49-F238E27FC236}">
              <a16:creationId xmlns:a16="http://schemas.microsoft.com/office/drawing/2014/main" id="{ACBEB5BD-4F61-4F57-8A84-D9128B472B28}"/>
            </a:ext>
          </a:extLst>
        </xdr:cNvPr>
        <xdr:cNvSpPr/>
      </xdr:nvSpPr>
      <xdr:spPr>
        <a:xfrm>
          <a:off x="13544550" y="5730876"/>
          <a:ext cx="841375" cy="26987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xdr:from>
      <xdr:col>15</xdr:col>
      <xdr:colOff>79374</xdr:colOff>
      <xdr:row>13</xdr:row>
      <xdr:rowOff>0</xdr:rowOff>
    </xdr:from>
    <xdr:to>
      <xdr:col>15</xdr:col>
      <xdr:colOff>1000125</xdr:colOff>
      <xdr:row>13</xdr:row>
      <xdr:rowOff>0</xdr:rowOff>
    </xdr:to>
    <xdr:sp macro="" textlink="">
      <xdr:nvSpPr>
        <xdr:cNvPr id="12" name="Rectángulo: esquinas redondeadas 11">
          <a:hlinkClick xmlns:r="http://schemas.openxmlformats.org/officeDocument/2006/relationships" r:id="rId3"/>
          <a:extLst>
            <a:ext uri="{FF2B5EF4-FFF2-40B4-BE49-F238E27FC236}">
              <a16:creationId xmlns:a16="http://schemas.microsoft.com/office/drawing/2014/main" id="{5D52F473-3592-48A7-A593-B98A091FB7A8}"/>
            </a:ext>
          </a:extLst>
        </xdr:cNvPr>
        <xdr:cNvSpPr/>
      </xdr:nvSpPr>
      <xdr:spPr>
        <a:xfrm>
          <a:off x="18224499" y="5657850"/>
          <a:ext cx="920751" cy="47625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11</xdr:col>
      <xdr:colOff>306617</xdr:colOff>
      <xdr:row>13</xdr:row>
      <xdr:rowOff>0</xdr:rowOff>
    </xdr:from>
    <xdr:to>
      <xdr:col>11</xdr:col>
      <xdr:colOff>1129393</xdr:colOff>
      <xdr:row>13</xdr:row>
      <xdr:rowOff>0</xdr:rowOff>
    </xdr:to>
    <xdr:sp macro="" textlink="">
      <xdr:nvSpPr>
        <xdr:cNvPr id="13" name="Rectángulo: esquinas redondeadas 12">
          <a:hlinkClick xmlns:r="http://schemas.openxmlformats.org/officeDocument/2006/relationships" r:id="rId4"/>
          <a:extLst>
            <a:ext uri="{FF2B5EF4-FFF2-40B4-BE49-F238E27FC236}">
              <a16:creationId xmlns:a16="http://schemas.microsoft.com/office/drawing/2014/main" id="{5261A69B-1DE8-485F-8CB6-1986A07ACE1A}"/>
            </a:ext>
          </a:extLst>
        </xdr:cNvPr>
        <xdr:cNvSpPr/>
      </xdr:nvSpPr>
      <xdr:spPr>
        <a:xfrm>
          <a:off x="15403742" y="5730875"/>
          <a:ext cx="822776" cy="27395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t>Ir a Ayuda</a:t>
          </a:r>
        </a:p>
      </xdr:txBody>
    </xdr:sp>
    <xdr:clientData/>
  </xdr:twoCellAnchor>
  <xdr:twoCellAnchor editAs="oneCell">
    <xdr:from>
      <xdr:col>0</xdr:col>
      <xdr:colOff>1</xdr:colOff>
      <xdr:row>0</xdr:row>
      <xdr:rowOff>117140</xdr:rowOff>
    </xdr:from>
    <xdr:to>
      <xdr:col>1</xdr:col>
      <xdr:colOff>1292680</xdr:colOff>
      <xdr:row>2</xdr:row>
      <xdr:rowOff>288885</xdr:rowOff>
    </xdr:to>
    <xdr:pic>
      <xdr:nvPicPr>
        <xdr:cNvPr id="8" name="Imagen 7">
          <a:extLst>
            <a:ext uri="{FF2B5EF4-FFF2-40B4-BE49-F238E27FC236}">
              <a16:creationId xmlns:a16="http://schemas.microsoft.com/office/drawing/2014/main" id="{AF7B9038-E761-4BCA-93CF-7A76126BD18B}"/>
            </a:ext>
          </a:extLst>
        </xdr:cNvPr>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37000" t="2958" r="39748" b="86902"/>
        <a:stretch/>
      </xdr:blipFill>
      <xdr:spPr bwMode="auto">
        <a:xfrm>
          <a:off x="1" y="117140"/>
          <a:ext cx="1782536" cy="879316"/>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589624</xdr:colOff>
      <xdr:row>0</xdr:row>
      <xdr:rowOff>142346</xdr:rowOff>
    </xdr:from>
    <xdr:to>
      <xdr:col>15</xdr:col>
      <xdr:colOff>654839</xdr:colOff>
      <xdr:row>1</xdr:row>
      <xdr:rowOff>205808</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A97896B5-0BF2-453E-AD17-960AAA2B1328}"/>
            </a:ext>
          </a:extLst>
        </xdr:cNvPr>
        <xdr:cNvSpPr/>
      </xdr:nvSpPr>
      <xdr:spPr>
        <a:xfrm>
          <a:off x="14746155" y="142346"/>
          <a:ext cx="827215" cy="373025"/>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726281</xdr:colOff>
      <xdr:row>7</xdr:row>
      <xdr:rowOff>583410</xdr:rowOff>
    </xdr:from>
    <xdr:to>
      <xdr:col>2</xdr:col>
      <xdr:colOff>726281</xdr:colOff>
      <xdr:row>7</xdr:row>
      <xdr:rowOff>833441</xdr:rowOff>
    </xdr:to>
    <xdr:sp macro="" textlink="">
      <xdr:nvSpPr>
        <xdr:cNvPr id="10" name="Rectángulo 9">
          <a:hlinkClick xmlns:r="http://schemas.openxmlformats.org/officeDocument/2006/relationships" r:id="rId2"/>
          <a:extLst>
            <a:ext uri="{FF2B5EF4-FFF2-40B4-BE49-F238E27FC236}">
              <a16:creationId xmlns:a16="http://schemas.microsoft.com/office/drawing/2014/main" id="{DAF73B11-0587-4BDB-9B0F-C424D5EB0FE0}"/>
            </a:ext>
          </a:extLst>
        </xdr:cNvPr>
        <xdr:cNvSpPr/>
      </xdr:nvSpPr>
      <xdr:spPr>
        <a:xfrm>
          <a:off x="726281" y="1821660"/>
          <a:ext cx="3000375" cy="25003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619124</xdr:colOff>
      <xdr:row>7</xdr:row>
      <xdr:rowOff>976313</xdr:rowOff>
    </xdr:from>
    <xdr:to>
      <xdr:col>2</xdr:col>
      <xdr:colOff>916781</xdr:colOff>
      <xdr:row>7</xdr:row>
      <xdr:rowOff>1297781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5E68D2BB-2E74-4950-AD3F-57D58B5182E3}"/>
            </a:ext>
          </a:extLst>
        </xdr:cNvPr>
        <xdr:cNvSpPr/>
      </xdr:nvSpPr>
      <xdr:spPr>
        <a:xfrm>
          <a:off x="619124" y="2214563"/>
          <a:ext cx="3298032" cy="32146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257173</xdr:colOff>
      <xdr:row>0</xdr:row>
      <xdr:rowOff>83344</xdr:rowOff>
    </xdr:from>
    <xdr:to>
      <xdr:col>1</xdr:col>
      <xdr:colOff>1666874</xdr:colOff>
      <xdr:row>1</xdr:row>
      <xdr:rowOff>285749</xdr:rowOff>
    </xdr:to>
    <xdr:pic>
      <xdr:nvPicPr>
        <xdr:cNvPr id="6" name="Imagen 1" descr="imagen">
          <a:extLst>
            <a:ext uri="{FF2B5EF4-FFF2-40B4-BE49-F238E27FC236}">
              <a16:creationId xmlns:a16="http://schemas.microsoft.com/office/drawing/2014/main" id="{4E86A97B-3977-4E25-A4A1-F65455EF59C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57173" y="83344"/>
          <a:ext cx="2171701" cy="5119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69484B1-B677-48E7-B316-8936B17633AB}"/>
            </a:ext>
          </a:extLst>
        </xdr:cNvPr>
        <xdr:cNvSpPr/>
      </xdr:nvSpPr>
      <xdr:spPr>
        <a:xfrm>
          <a:off x="16249649" y="180974"/>
          <a:ext cx="1990725" cy="795337"/>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471488</xdr:colOff>
      <xdr:row>0</xdr:row>
      <xdr:rowOff>128587</xdr:rowOff>
    </xdr:from>
    <xdr:to>
      <xdr:col>11</xdr:col>
      <xdr:colOff>0</xdr:colOff>
      <xdr:row>5</xdr:row>
      <xdr:rowOff>119062</xdr:rowOff>
    </xdr:to>
    <xdr:pic>
      <xdr:nvPicPr>
        <xdr:cNvPr id="5" name="Imagen 1" descr="imagen">
          <a:extLst>
            <a:ext uri="{FF2B5EF4-FFF2-40B4-BE49-F238E27FC236}">
              <a16:creationId xmlns:a16="http://schemas.microsoft.com/office/drawing/2014/main" id="{5FA7A0DF-8C07-4CD2-8DAF-CA10B081FA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8" y="128587"/>
          <a:ext cx="4100512"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40</xdr:col>
      <xdr:colOff>247649</xdr:colOff>
      <xdr:row>0</xdr:row>
      <xdr:rowOff>180974</xdr:rowOff>
    </xdr:from>
    <xdr:to>
      <xdr:col>45</xdr:col>
      <xdr:colOff>333374</xdr:colOff>
      <xdr:row>5</xdr:row>
      <xdr:rowOff>23811</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E047D370-C713-44E2-B937-409C434635BD}"/>
            </a:ext>
          </a:extLst>
        </xdr:cNvPr>
        <xdr:cNvSpPr/>
      </xdr:nvSpPr>
      <xdr:spPr>
        <a:xfrm>
          <a:off x="16249649" y="180974"/>
          <a:ext cx="1990725" cy="804862"/>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000" b="1">
              <a:latin typeface="Segoe UI" panose="020B0502040204020203" pitchFamily="34" charset="0"/>
              <a:cs typeface="Segoe UI" panose="020B0502040204020203" pitchFamily="34" charset="0"/>
            </a:rPr>
            <a:t>Regresar</a:t>
          </a:r>
        </a:p>
      </xdr:txBody>
    </xdr:sp>
    <xdr:clientData/>
  </xdr:twoCellAnchor>
  <xdr:twoCellAnchor>
    <xdr:from>
      <xdr:col>0</xdr:col>
      <xdr:colOff>471487</xdr:colOff>
      <xdr:row>0</xdr:row>
      <xdr:rowOff>152400</xdr:rowOff>
    </xdr:from>
    <xdr:to>
      <xdr:col>11</xdr:col>
      <xdr:colOff>95250</xdr:colOff>
      <xdr:row>5</xdr:row>
      <xdr:rowOff>71437</xdr:rowOff>
    </xdr:to>
    <xdr:pic>
      <xdr:nvPicPr>
        <xdr:cNvPr id="4" name="Imagen 1" descr="imagen">
          <a:extLst>
            <a:ext uri="{FF2B5EF4-FFF2-40B4-BE49-F238E27FC236}">
              <a16:creationId xmlns:a16="http://schemas.microsoft.com/office/drawing/2014/main" id="{FB057B93-635F-4F12-9366-25AECCE51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1487" y="152400"/>
          <a:ext cx="4195763" cy="8715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4702969</xdr:colOff>
      <xdr:row>0</xdr:row>
      <xdr:rowOff>142347</xdr:rowOff>
    </xdr:from>
    <xdr:to>
      <xdr:col>7</xdr:col>
      <xdr:colOff>654843</xdr:colOff>
      <xdr:row>1</xdr:row>
      <xdr:rowOff>142874</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2FEB921A-1094-46AB-A13D-509235F896AF}"/>
            </a:ext>
          </a:extLst>
        </xdr:cNvPr>
        <xdr:cNvSpPr/>
      </xdr:nvSpPr>
      <xdr:spPr>
        <a:xfrm>
          <a:off x="13430250" y="142347"/>
          <a:ext cx="785812" cy="31009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twoCellAnchor>
    <xdr:from>
      <xdr:col>0</xdr:col>
      <xdr:colOff>295275</xdr:colOff>
      <xdr:row>0</xdr:row>
      <xdr:rowOff>73819</xdr:rowOff>
    </xdr:from>
    <xdr:to>
      <xdr:col>2</xdr:col>
      <xdr:colOff>619125</xdr:colOff>
      <xdr:row>1</xdr:row>
      <xdr:rowOff>261937</xdr:rowOff>
    </xdr:to>
    <xdr:pic>
      <xdr:nvPicPr>
        <xdr:cNvPr id="4" name="Imagen 1" descr="imagen">
          <a:extLst>
            <a:ext uri="{FF2B5EF4-FFF2-40B4-BE49-F238E27FC236}">
              <a16:creationId xmlns:a16="http://schemas.microsoft.com/office/drawing/2014/main" id="{593E5CDE-5BC9-45DE-883B-4914E14D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5275" y="73819"/>
          <a:ext cx="2288381" cy="4976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NGELA%20MARQUEZ/Documents/21.%20COLDEP%20desde%2014-MAR-2020/12.%20OAP%20-%20GIT%20Planeaci&#243;n%20y%20Gesti&#243;n/4.%20Lineamientos%20GdeR/Vigentes%202020/GO-FR-005%20MapadeRiesgosFinal71%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row r="9">
          <cell r="C9" t="str">
            <v>Oficina_Asesora_Jurídica</v>
          </cell>
        </row>
      </sheetData>
      <sheetData sheetId="1">
        <row r="2">
          <cell r="A2" t="str">
            <v>Estratégico</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AD4" t="str">
            <v>Cumplimiento</v>
          </cell>
          <cell r="AZ4" t="str">
            <v>Quincenalmente</v>
          </cell>
          <cell r="BD4" t="str">
            <v>No es un Control</v>
          </cell>
          <cell r="BG4" t="str">
            <v>No existe</v>
          </cell>
        </row>
        <row r="5">
          <cell r="A5" t="str">
            <v>Evaluación</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persons/person.xml><?xml version="1.0" encoding="utf-8"?>
<personList xmlns="http://schemas.microsoft.com/office/spreadsheetml/2018/threadedcomments" xmlns:x="http://schemas.openxmlformats.org/spreadsheetml/2006/main">
  <person displayName="Diana Paola Rincon Martinez" id="{495E4FF4-6E4E-49AD-99E0-D94E9B6191B7}" userId="S::Dirincon@mindeporte.gov.co::d0de62c9-a680-43ed-ac04-f0beab2aee03"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uis Jiménez" refreshedDate="44222.441070601853" createdVersion="6" refreshedVersion="6" minRefreshableVersion="3" recordCount="15" xr:uid="{00000000-000A-0000-FFFF-FFFF00000000}">
  <cacheSource type="worksheet">
    <worksheetSource name="Tabla1"/>
  </cacheSource>
  <cacheFields count="2">
    <cacheField name="Criterios" numFmtId="0">
      <sharedItems count="3">
        <s v="Afectación Económica o presupuestal"/>
        <s v="Pérdida Reputacional"/>
        <s v="Corrupción"/>
      </sharedItems>
    </cacheField>
    <cacheField name="Subcriterios" numFmtId="0">
      <sharedItems count="18">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Alta Dirección y/o miembros del SND "/>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 v="No aplica"/>
        <s v="Repuestas Corrupción en Moderado"/>
        <s v="Repuestas Corrupción en Mayor"/>
        <s v="Repuestas Corrupción en Catastrófico"/>
        <s v="El riesgo afecta la imagen de la entidad internamente, de conocimiento general, nivel interno, de Alta Dirección y/o miembros del SND2" u="1"/>
        <s v="El riesgo afecta la imagen de la entidad internamente, de conocimiento general, nivel interno, de Alta Dirección y/o miembros del SND" u="1"/>
        <s v="El riesgo afecta la imagen de la entidad internamente, de conocimiento general, nivel interno, de Alta Dirección y/o miembros del SN" u="1"/>
        <s v="El riesgo afecta la imagen de la entidad internamente, de conocimiento general, nivel interno, de junta dircetiva y accionistas y/o de provedor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
  <r>
    <x v="0"/>
    <x v="0"/>
  </r>
  <r>
    <x v="0"/>
    <x v="1"/>
  </r>
  <r>
    <x v="0"/>
    <x v="2"/>
  </r>
  <r>
    <x v="0"/>
    <x v="3"/>
  </r>
  <r>
    <x v="0"/>
    <x v="4"/>
  </r>
  <r>
    <x v="1"/>
    <x v="5"/>
  </r>
  <r>
    <x v="1"/>
    <x v="6"/>
  </r>
  <r>
    <x v="1"/>
    <x v="7"/>
  </r>
  <r>
    <x v="1"/>
    <x v="8"/>
  </r>
  <r>
    <x v="1"/>
    <x v="9"/>
  </r>
  <r>
    <x v="2"/>
    <x v="10"/>
  </r>
  <r>
    <x v="2"/>
    <x v="10"/>
  </r>
  <r>
    <x v="2"/>
    <x v="11"/>
  </r>
  <r>
    <x v="2"/>
    <x v="12"/>
  </r>
  <r>
    <x v="2"/>
    <x v="1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20:E237" firstHeaderRow="1" firstDataRow="1" firstDataCol="2"/>
  <pivotFields count="2">
    <pivotField axis="axisRow" compact="0" showAll="0" defaultSubtotal="0">
      <items count="3">
        <item x="0"/>
        <item x="1"/>
        <item x="2"/>
      </items>
    </pivotField>
    <pivotField axis="axisRow" compact="0" showAll="0" defaultSubtotal="0">
      <items count="18">
        <item x="0"/>
        <item x="5"/>
        <item n="El riesgo afecta la imagen de la entidad internamente, de conocimiento general, nivel interno, de Alta Dirección y/o miembros del SND" m="1" x="17"/>
        <item n="El riesgo afecta la imagen de la entidad internamente, de conocimiento general, nivel interno, de Alta Dirección y/o miembros del SND2" m="1" x="15"/>
        <item x="6"/>
        <item x="7"/>
        <item x="8"/>
        <item x="9"/>
        <item x="1"/>
        <item x="2"/>
        <item x="3"/>
        <item x="4"/>
        <item x="10"/>
        <item x="11"/>
        <item x="12"/>
        <item x="13"/>
        <item n="El riesgo afecta la imagen de la entidad internamente, de conocimiento general, nivel interno, de Alta Dirección y/o miembros del SND22" m="1" x="14"/>
        <item m="1" x="16"/>
      </items>
    </pivotField>
  </pivotFields>
  <rowFields count="2">
    <field x="0"/>
    <field x="1"/>
  </rowFields>
  <rowItems count="17">
    <i>
      <x/>
    </i>
    <i r="1">
      <x/>
    </i>
    <i r="1">
      <x v="8"/>
    </i>
    <i r="1">
      <x v="9"/>
    </i>
    <i r="1">
      <x v="10"/>
    </i>
    <i r="1">
      <x v="11"/>
    </i>
    <i>
      <x v="1"/>
    </i>
    <i r="1">
      <x v="1"/>
    </i>
    <i r="1">
      <x v="4"/>
    </i>
    <i r="1">
      <x v="5"/>
    </i>
    <i r="1">
      <x v="6"/>
    </i>
    <i r="1">
      <x v="7"/>
    </i>
    <i>
      <x v="2"/>
    </i>
    <i r="1">
      <x v="12"/>
    </i>
    <i r="1">
      <x v="13"/>
    </i>
    <i r="1">
      <x v="14"/>
    </i>
    <i r="1">
      <x v="15"/>
    </i>
  </rowItems>
  <colItems count="1">
    <i/>
  </colItems>
  <formats count="6">
    <format dxfId="14">
      <pivotArea type="all" dataOnly="0" outline="0" fieldPosition="0"/>
    </format>
    <format dxfId="13">
      <pivotArea field="0" type="button" dataOnly="0" labelOnly="1" outline="0" axis="axisRow" fieldPosition="0"/>
    </format>
    <format dxfId="12">
      <pivotArea field="1" type="button" dataOnly="0" labelOnly="1" outline="0" axis="axisRow" fieldPosition="1"/>
    </format>
    <format dxfId="11">
      <pivotArea dataOnly="0" labelOnly="1" outline="0" fieldPosition="0">
        <references count="1">
          <reference field="0" count="0"/>
        </references>
      </pivotArea>
    </format>
    <format dxfId="10">
      <pivotArea dataOnly="0" labelOnly="1" outline="0" fieldPosition="0">
        <references count="2">
          <reference field="0" count="1" selected="0">
            <x v="0"/>
          </reference>
          <reference field="1" count="5">
            <x v="0"/>
            <x v="8"/>
            <x v="9"/>
            <x v="10"/>
            <x v="11"/>
          </reference>
        </references>
      </pivotArea>
    </format>
    <format dxfId="9">
      <pivotArea dataOnly="0" labelOnly="1" outline="0" fieldPosition="0">
        <references count="2">
          <reference field="0" count="1" selected="0">
            <x v="1"/>
          </reference>
          <reference field="1" count="5">
            <x v="1"/>
            <x v="2"/>
            <x v="5"/>
            <x v="6"/>
            <x v="7"/>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0000000}" name="ESTRATEGICO" displayName="ESTRATEGICO" ref="D3:D21" totalsRowShown="0" headerRowDxfId="30" dataDxfId="29" tableBorderDxfId="28">
  <autoFilter ref="D3:D21" xr:uid="{00000000-0009-0000-0100-000008000000}"/>
  <tableColumns count="1">
    <tableColumn id="2" xr3:uid="{00000000-0010-0000-0000-000002000000}" name="Columna1" dataDxfId="2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1000000}" name="MISIONAL" displayName="MISIONAL" ref="F3:F9" totalsRowShown="0" headerRowDxfId="26" dataDxfId="25">
  <autoFilter ref="F3:F9" xr:uid="{00000000-0009-0000-0100-000009000000}"/>
  <tableColumns count="1">
    <tableColumn id="1" xr3:uid="{00000000-0010-0000-0100-000001000000}" name="MISIONAL" dataDxfId="24"/>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2000000}" name="APOYO" displayName="APOYO" ref="H3:H10" totalsRowShown="0" headerRowDxfId="23" dataDxfId="22">
  <autoFilter ref="H3:H10" xr:uid="{00000000-0009-0000-0100-00000A000000}"/>
  <tableColumns count="1">
    <tableColumn id="1" xr3:uid="{00000000-0010-0000-0200-000001000000}" name="APOYO" dataDxfId="2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3000000}" name="EVALUACION" displayName="EVALUACION" ref="J3:J5" totalsRowShown="0" headerRowDxfId="20" dataDxfId="19">
  <autoFilter ref="J3:J5" xr:uid="{00000000-0009-0000-0100-00000C000000}"/>
  <tableColumns count="1">
    <tableColumn id="1" xr3:uid="{00000000-0010-0000-0300-000001000000}" name="EVALUACION" dataDxfId="18"/>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4000000}" name="PROCESO" displayName="PROCESO" ref="B3:B7" totalsRowShown="0" headerRowDxfId="17" dataDxfId="16">
  <autoFilter ref="B3:B7" xr:uid="{00000000-0009-0000-0100-00000E000000}"/>
  <tableColumns count="1">
    <tableColumn id="1" xr3:uid="{00000000-0010-0000-0400-000001000000}" name="PROCESO" dataDxfId="15"/>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5000000}" name="Tabla1" displayName="Tabla1" ref="B220:C235" totalsRowShown="0" headerRowDxfId="8" dataDxfId="7">
  <autoFilter ref="B220:C235" xr:uid="{00000000-0009-0000-0100-000001000000}"/>
  <tableColumns count="2">
    <tableColumn id="1" xr3:uid="{00000000-0010-0000-0500-000001000000}" name="Criterios" dataDxfId="6"/>
    <tableColumn id="2" xr3:uid="{00000000-0010-0000-0500-000002000000}" name="Subcriterios" dataDxfId="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V43" dT="2025-07-22T16:17:54.83" personId="{495E4FF4-6E4E-49AD-99E0-D94E9B6191B7}" id="{F6CB8D1C-958B-49C8-8348-E52A50941F33}">
    <text xml:space="preserve">Es importante señalar cómo, a través de esta acción, se contribuye a reducir el nivel de severidad del riesgo identificado en términos de su probabilidad e impacto o a mantenerlo bajo control. </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pivotTable" Target="../pivotTables/pivotTable1.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20"/>
  <sheetViews>
    <sheetView workbookViewId="0">
      <selection activeCell="B5" sqref="B5"/>
    </sheetView>
  </sheetViews>
  <sheetFormatPr baseColWidth="10" defaultColWidth="11.5" defaultRowHeight="15" x14ac:dyDescent="0.2"/>
  <sheetData>
    <row r="2" spans="2:7" x14ac:dyDescent="0.2">
      <c r="B2" t="s">
        <v>0</v>
      </c>
      <c r="E2" t="s">
        <v>1</v>
      </c>
    </row>
    <row r="3" spans="2:7" x14ac:dyDescent="0.2">
      <c r="B3" t="s">
        <v>2</v>
      </c>
      <c r="E3" t="s">
        <v>3</v>
      </c>
    </row>
    <row r="4" spans="2:7" x14ac:dyDescent="0.2">
      <c r="B4" t="s">
        <v>4</v>
      </c>
      <c r="E4" t="s">
        <v>5</v>
      </c>
    </row>
    <row r="5" spans="2:7" x14ac:dyDescent="0.2">
      <c r="B5" t="s">
        <v>6</v>
      </c>
    </row>
    <row r="8" spans="2:7" x14ac:dyDescent="0.2">
      <c r="B8" t="s">
        <v>7</v>
      </c>
    </row>
    <row r="9" spans="2:7" x14ac:dyDescent="0.2">
      <c r="B9" t="s">
        <v>8</v>
      </c>
    </row>
    <row r="10" spans="2:7" x14ac:dyDescent="0.2">
      <c r="B10" t="s">
        <v>9</v>
      </c>
    </row>
    <row r="13" spans="2:7" x14ac:dyDescent="0.2">
      <c r="B13" t="s">
        <v>10</v>
      </c>
      <c r="G13" t="s">
        <v>11</v>
      </c>
    </row>
    <row r="14" spans="2:7" x14ac:dyDescent="0.2">
      <c r="B14" t="s">
        <v>12</v>
      </c>
      <c r="G14" t="s">
        <v>13</v>
      </c>
    </row>
    <row r="15" spans="2:7" x14ac:dyDescent="0.2">
      <c r="B15" t="s">
        <v>14</v>
      </c>
      <c r="G15" t="s">
        <v>15</v>
      </c>
    </row>
    <row r="16" spans="2:7" x14ac:dyDescent="0.2">
      <c r="B16" t="s">
        <v>16</v>
      </c>
      <c r="G16" t="s">
        <v>17</v>
      </c>
    </row>
    <row r="17" spans="2:7" x14ac:dyDescent="0.2">
      <c r="B17" t="s">
        <v>18</v>
      </c>
      <c r="G17" t="s">
        <v>19</v>
      </c>
    </row>
    <row r="18" spans="2:7" x14ac:dyDescent="0.2">
      <c r="B18" t="s">
        <v>20</v>
      </c>
    </row>
    <row r="19" spans="2:7" x14ac:dyDescent="0.2">
      <c r="B19" t="s">
        <v>21</v>
      </c>
    </row>
    <row r="20" spans="2:7" x14ac:dyDescent="0.2">
      <c r="B20" t="s">
        <v>22</v>
      </c>
    </row>
  </sheetData>
  <sortState xmlns:xlrd2="http://schemas.microsoft.com/office/spreadsheetml/2017/richdata2" ref="B2:B5">
    <sortCondition ref="B2:B5"/>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AA52"/>
  <sheetViews>
    <sheetView topLeftCell="A18" zoomScale="80" zoomScaleNormal="80" workbookViewId="0">
      <selection activeCell="F4" sqref="F4"/>
    </sheetView>
  </sheetViews>
  <sheetFormatPr baseColWidth="10" defaultColWidth="11.5" defaultRowHeight="14" x14ac:dyDescent="0.2"/>
  <cols>
    <col min="1" max="1" width="32.83203125" style="1" customWidth="1"/>
    <col min="2" max="2" width="32.83203125" style="62" customWidth="1"/>
    <col min="3" max="3" width="2.5" style="62" customWidth="1"/>
    <col min="4" max="4" width="11.5" style="62"/>
    <col min="5" max="5" width="4.5" style="62" customWidth="1"/>
    <col min="6" max="6" width="11.5" style="62"/>
    <col min="7" max="7" width="3.83203125" style="62" customWidth="1"/>
    <col min="8" max="8" width="11.5" style="62"/>
    <col min="9" max="9" width="4.33203125" style="62" customWidth="1"/>
    <col min="10" max="10" width="13.5" style="62" customWidth="1"/>
    <col min="11" max="11" width="3.1640625" style="62" customWidth="1"/>
    <col min="12" max="12" width="11.5" style="62"/>
    <col min="13" max="13" width="55.33203125" style="62" customWidth="1"/>
    <col min="14" max="16384" width="11.5" style="1"/>
  </cols>
  <sheetData>
    <row r="3" spans="1:27" ht="119" x14ac:dyDescent="0.2">
      <c r="A3" s="60" t="s">
        <v>23</v>
      </c>
      <c r="B3" s="61" t="s">
        <v>24</v>
      </c>
      <c r="C3" s="61"/>
      <c r="D3" s="62" t="s">
        <v>25</v>
      </c>
      <c r="F3" s="62" t="s">
        <v>26</v>
      </c>
      <c r="H3" s="62" t="s">
        <v>27</v>
      </c>
      <c r="J3" s="62" t="s">
        <v>28</v>
      </c>
      <c r="L3" s="63" t="s">
        <v>29</v>
      </c>
      <c r="M3" s="63" t="s">
        <v>30</v>
      </c>
      <c r="P3" s="104" t="s">
        <v>31</v>
      </c>
      <c r="Q3" s="104" t="s">
        <v>32</v>
      </c>
      <c r="R3" s="104" t="s">
        <v>33</v>
      </c>
      <c r="S3" s="104" t="s">
        <v>34</v>
      </c>
      <c r="T3" s="104" t="s">
        <v>35</v>
      </c>
      <c r="U3" s="104" t="s">
        <v>36</v>
      </c>
      <c r="V3" s="104" t="s">
        <v>37</v>
      </c>
      <c r="W3" s="104" t="s">
        <v>38</v>
      </c>
      <c r="X3" s="104" t="s">
        <v>39</v>
      </c>
      <c r="Y3" s="104" t="s">
        <v>40</v>
      </c>
      <c r="Z3" s="104" t="s">
        <v>41</v>
      </c>
      <c r="AA3" s="104" t="s">
        <v>42</v>
      </c>
    </row>
    <row r="4" spans="1:27" ht="85" x14ac:dyDescent="0.2">
      <c r="A4" s="60" t="s">
        <v>43</v>
      </c>
      <c r="B4" s="64" t="s">
        <v>44</v>
      </c>
      <c r="C4" s="64"/>
      <c r="D4" s="64" t="s">
        <v>45</v>
      </c>
      <c r="E4" s="64"/>
      <c r="F4" s="113"/>
      <c r="G4" s="64"/>
      <c r="H4" s="113"/>
      <c r="I4" s="64"/>
      <c r="J4" s="113"/>
      <c r="K4" s="64"/>
      <c r="L4" s="64" t="s">
        <v>45</v>
      </c>
      <c r="M4" s="65" t="s">
        <v>46</v>
      </c>
      <c r="N4" s="1" t="s">
        <v>47</v>
      </c>
      <c r="P4" s="86" t="s">
        <v>32</v>
      </c>
      <c r="Q4" s="86" t="s">
        <v>48</v>
      </c>
      <c r="R4" s="86" t="s">
        <v>49</v>
      </c>
      <c r="S4" s="86" t="s">
        <v>50</v>
      </c>
      <c r="T4" s="86" t="s">
        <v>51</v>
      </c>
      <c r="U4" s="86" t="s">
        <v>52</v>
      </c>
      <c r="V4" s="86" t="s">
        <v>53</v>
      </c>
      <c r="W4" s="86" t="s">
        <v>54</v>
      </c>
      <c r="X4" s="86" t="s">
        <v>55</v>
      </c>
      <c r="Y4" s="86" t="s">
        <v>55</v>
      </c>
      <c r="Z4" s="86" t="s">
        <v>55</v>
      </c>
      <c r="AA4" s="86" t="s">
        <v>55</v>
      </c>
    </row>
    <row r="5" spans="1:27" ht="68" x14ac:dyDescent="0.2">
      <c r="A5" s="60" t="s">
        <v>56</v>
      </c>
      <c r="B5" s="64" t="s">
        <v>57</v>
      </c>
      <c r="C5" s="64"/>
      <c r="D5" s="64" t="s">
        <v>58</v>
      </c>
      <c r="E5" s="64"/>
      <c r="F5" s="113"/>
      <c r="G5" s="64"/>
      <c r="H5" s="113"/>
      <c r="I5" s="64"/>
      <c r="J5" s="113"/>
      <c r="K5" s="64"/>
      <c r="L5" s="64" t="s">
        <v>58</v>
      </c>
      <c r="M5" s="64" t="s">
        <v>59</v>
      </c>
      <c r="N5" s="1" t="s">
        <v>60</v>
      </c>
      <c r="P5" s="86" t="s">
        <v>41</v>
      </c>
      <c r="Q5" s="86" t="s">
        <v>61</v>
      </c>
      <c r="R5" s="86" t="s">
        <v>62</v>
      </c>
      <c r="S5" s="86" t="s">
        <v>63</v>
      </c>
      <c r="T5" s="86" t="s">
        <v>64</v>
      </c>
      <c r="U5" s="86" t="s">
        <v>65</v>
      </c>
      <c r="V5" s="86" t="s">
        <v>66</v>
      </c>
      <c r="W5" s="86" t="s">
        <v>67</v>
      </c>
      <c r="X5" s="86"/>
      <c r="Y5" s="86"/>
      <c r="Z5" s="86"/>
      <c r="AA5" s="86"/>
    </row>
    <row r="6" spans="1:27" ht="85" x14ac:dyDescent="0.2">
      <c r="A6" s="60" t="s">
        <v>68</v>
      </c>
      <c r="B6" s="64" t="s">
        <v>69</v>
      </c>
      <c r="C6" s="64"/>
      <c r="D6" s="64" t="s">
        <v>70</v>
      </c>
      <c r="E6" s="64"/>
      <c r="F6" s="113"/>
      <c r="G6" s="64"/>
      <c r="H6" s="113"/>
      <c r="I6" s="64"/>
      <c r="L6" s="64" t="s">
        <v>70</v>
      </c>
      <c r="M6" s="64" t="s">
        <v>71</v>
      </c>
      <c r="N6" s="1" t="s">
        <v>72</v>
      </c>
      <c r="P6" s="86" t="s">
        <v>42</v>
      </c>
      <c r="Q6" s="86"/>
      <c r="R6" s="86" t="s">
        <v>73</v>
      </c>
      <c r="S6" s="86" t="s">
        <v>74</v>
      </c>
      <c r="T6" s="86" t="s">
        <v>75</v>
      </c>
      <c r="U6" s="86" t="s">
        <v>76</v>
      </c>
      <c r="V6" s="86" t="s">
        <v>77</v>
      </c>
      <c r="W6" s="86" t="s">
        <v>78</v>
      </c>
      <c r="X6" s="86"/>
      <c r="Y6" s="86"/>
      <c r="Z6" s="86"/>
      <c r="AA6" s="86"/>
    </row>
    <row r="7" spans="1:27" ht="75" x14ac:dyDescent="0.2">
      <c r="A7" s="60" t="s">
        <v>79</v>
      </c>
      <c r="B7" s="64" t="s">
        <v>80</v>
      </c>
      <c r="C7" s="64"/>
      <c r="D7" s="64" t="s">
        <v>81</v>
      </c>
      <c r="E7" s="64"/>
      <c r="F7" s="113"/>
      <c r="G7" s="64"/>
      <c r="H7" s="113"/>
      <c r="I7" s="64"/>
      <c r="L7" s="64" t="s">
        <v>81</v>
      </c>
      <c r="M7" s="64" t="s">
        <v>82</v>
      </c>
      <c r="P7" s="86" t="s">
        <v>33</v>
      </c>
      <c r="Q7" s="86"/>
      <c r="R7" s="86"/>
      <c r="S7" s="86" t="s">
        <v>83</v>
      </c>
      <c r="T7" s="86" t="s">
        <v>84</v>
      </c>
      <c r="U7" s="86"/>
      <c r="V7" s="86" t="s">
        <v>85</v>
      </c>
      <c r="W7" s="86"/>
      <c r="X7" s="86"/>
      <c r="Y7" s="86"/>
      <c r="Z7" s="86"/>
      <c r="AA7" s="86"/>
    </row>
    <row r="8" spans="1:27" ht="51" x14ac:dyDescent="0.2">
      <c r="A8" s="2" t="s">
        <v>86</v>
      </c>
      <c r="B8" s="61"/>
      <c r="C8" s="61"/>
      <c r="D8" s="64" t="s">
        <v>87</v>
      </c>
      <c r="E8" s="64"/>
      <c r="F8" s="113"/>
      <c r="G8" s="64"/>
      <c r="H8" s="113"/>
      <c r="I8" s="64"/>
      <c r="L8" s="64" t="s">
        <v>87</v>
      </c>
      <c r="M8" s="64" t="s">
        <v>88</v>
      </c>
      <c r="P8" s="86" t="s">
        <v>40</v>
      </c>
      <c r="Q8" s="86"/>
      <c r="R8" s="86"/>
      <c r="S8" s="86" t="s">
        <v>89</v>
      </c>
      <c r="T8" s="86" t="s">
        <v>90</v>
      </c>
      <c r="U8" s="86"/>
      <c r="V8" s="86"/>
      <c r="W8" s="86"/>
      <c r="X8" s="86"/>
      <c r="Y8" s="86"/>
      <c r="Z8" s="86"/>
      <c r="AA8" s="86"/>
    </row>
    <row r="9" spans="1:27" ht="51" x14ac:dyDescent="0.2">
      <c r="A9" s="2" t="s">
        <v>91</v>
      </c>
      <c r="B9" s="61"/>
      <c r="C9" s="61"/>
      <c r="D9" s="64" t="s">
        <v>92</v>
      </c>
      <c r="E9" s="64"/>
      <c r="F9" s="113"/>
      <c r="G9" s="64"/>
      <c r="H9" s="113"/>
      <c r="I9" s="64"/>
      <c r="L9" s="64" t="s">
        <v>92</v>
      </c>
      <c r="M9" s="64" t="s">
        <v>93</v>
      </c>
      <c r="P9" s="86" t="s">
        <v>34</v>
      </c>
      <c r="Q9" s="86"/>
      <c r="R9" s="86"/>
      <c r="S9" s="86" t="s">
        <v>94</v>
      </c>
      <c r="T9" s="86" t="s">
        <v>95</v>
      </c>
      <c r="U9" s="86"/>
      <c r="V9" s="86"/>
      <c r="W9" s="86"/>
      <c r="X9" s="86"/>
      <c r="Y9" s="86"/>
      <c r="Z9" s="86"/>
      <c r="AA9" s="86"/>
    </row>
    <row r="10" spans="1:27" ht="85" x14ac:dyDescent="0.2">
      <c r="A10" s="2" t="s">
        <v>96</v>
      </c>
      <c r="B10" s="61"/>
      <c r="C10" s="61"/>
      <c r="D10" s="64" t="s">
        <v>97</v>
      </c>
      <c r="E10" s="64"/>
      <c r="F10" s="64"/>
      <c r="G10" s="64"/>
      <c r="H10" s="113"/>
      <c r="I10" s="64"/>
      <c r="L10" s="64" t="s">
        <v>97</v>
      </c>
      <c r="M10" s="64" t="s">
        <v>98</v>
      </c>
      <c r="P10" s="86" t="s">
        <v>35</v>
      </c>
      <c r="Q10" s="86"/>
      <c r="R10" s="86"/>
      <c r="S10" s="86" t="s">
        <v>99</v>
      </c>
      <c r="T10" s="86"/>
      <c r="U10" s="86"/>
      <c r="V10" s="86"/>
      <c r="W10" s="86"/>
      <c r="X10" s="86"/>
      <c r="Y10" s="86"/>
      <c r="Z10" s="86"/>
      <c r="AA10" s="86"/>
    </row>
    <row r="11" spans="1:27" ht="68" x14ac:dyDescent="0.2">
      <c r="A11" s="2" t="s">
        <v>100</v>
      </c>
      <c r="B11" s="61"/>
      <c r="C11" s="61"/>
      <c r="D11" s="64" t="s">
        <v>101</v>
      </c>
      <c r="L11" s="64" t="s">
        <v>101</v>
      </c>
      <c r="M11" s="64" t="s">
        <v>102</v>
      </c>
      <c r="P11" s="86" t="s">
        <v>36</v>
      </c>
      <c r="Q11" s="86"/>
      <c r="R11" s="86"/>
      <c r="S11" s="86"/>
      <c r="T11" s="86"/>
      <c r="U11" s="86"/>
      <c r="V11" s="86"/>
      <c r="W11" s="86"/>
      <c r="X11" s="86"/>
      <c r="Y11" s="86"/>
      <c r="Z11" s="86"/>
      <c r="AA11" s="86"/>
    </row>
    <row r="12" spans="1:27" ht="75" x14ac:dyDescent="0.2">
      <c r="A12" s="2" t="s">
        <v>103</v>
      </c>
      <c r="B12" s="61"/>
      <c r="C12" s="61"/>
      <c r="D12" s="64" t="s">
        <v>104</v>
      </c>
      <c r="L12" s="64" t="s">
        <v>104</v>
      </c>
      <c r="M12" s="64" t="s">
        <v>105</v>
      </c>
      <c r="P12" s="86" t="s">
        <v>37</v>
      </c>
      <c r="Q12" s="86"/>
      <c r="R12" s="86"/>
      <c r="S12" s="86"/>
      <c r="T12" s="86"/>
      <c r="U12" s="86"/>
      <c r="V12" s="86"/>
      <c r="W12" s="86"/>
      <c r="X12" s="86"/>
      <c r="Y12" s="86"/>
      <c r="Z12" s="86"/>
      <c r="AA12" s="86"/>
    </row>
    <row r="13" spans="1:27" ht="119" x14ac:dyDescent="0.2">
      <c r="A13" s="2" t="s">
        <v>106</v>
      </c>
      <c r="B13" s="61"/>
      <c r="C13" s="61"/>
      <c r="D13" s="64" t="s">
        <v>107</v>
      </c>
      <c r="L13" s="64" t="s">
        <v>107</v>
      </c>
      <c r="M13" s="64" t="s">
        <v>108</v>
      </c>
      <c r="P13" s="86" t="s">
        <v>38</v>
      </c>
      <c r="Q13" s="86"/>
      <c r="R13" s="86"/>
      <c r="S13" s="86"/>
      <c r="T13" s="86"/>
      <c r="U13" s="86"/>
      <c r="V13" s="86"/>
      <c r="W13" s="86"/>
      <c r="X13" s="86"/>
      <c r="Y13" s="86"/>
      <c r="Z13" s="86"/>
      <c r="AA13" s="86"/>
    </row>
    <row r="14" spans="1:27" ht="60" x14ac:dyDescent="0.2">
      <c r="A14" s="2" t="s">
        <v>109</v>
      </c>
      <c r="B14" s="61"/>
      <c r="C14" s="61"/>
      <c r="D14" s="64" t="s">
        <v>110</v>
      </c>
      <c r="L14" s="64" t="s">
        <v>110</v>
      </c>
      <c r="M14" s="64" t="s">
        <v>111</v>
      </c>
      <c r="P14" s="86" t="s">
        <v>39</v>
      </c>
      <c r="Q14" s="86"/>
      <c r="R14" s="86"/>
      <c r="S14" s="86"/>
      <c r="T14" s="86"/>
      <c r="U14" s="86"/>
      <c r="V14" s="86"/>
      <c r="W14" s="86"/>
      <c r="X14" s="86"/>
      <c r="Y14" s="86"/>
      <c r="Z14" s="86"/>
      <c r="AA14" s="86"/>
    </row>
    <row r="15" spans="1:27" ht="90" x14ac:dyDescent="0.2">
      <c r="D15" s="64" t="s">
        <v>112</v>
      </c>
      <c r="L15" s="64" t="s">
        <v>112</v>
      </c>
      <c r="M15" s="64" t="s">
        <v>113</v>
      </c>
    </row>
    <row r="16" spans="1:27" ht="45" x14ac:dyDescent="0.2">
      <c r="A16" s="2" t="s">
        <v>114</v>
      </c>
      <c r="B16" s="61"/>
      <c r="C16" s="61"/>
      <c r="D16" s="64" t="s">
        <v>115</v>
      </c>
      <c r="L16" s="64" t="s">
        <v>115</v>
      </c>
      <c r="M16" s="64" t="s">
        <v>116</v>
      </c>
    </row>
    <row r="17" spans="1:13" ht="75" x14ac:dyDescent="0.2">
      <c r="A17" s="2" t="s">
        <v>0</v>
      </c>
      <c r="B17" s="61"/>
      <c r="C17" s="61"/>
      <c r="D17" s="64" t="s">
        <v>117</v>
      </c>
      <c r="L17" s="64" t="s">
        <v>117</v>
      </c>
      <c r="M17" s="64" t="s">
        <v>118</v>
      </c>
    </row>
    <row r="18" spans="1:13" ht="60" x14ac:dyDescent="0.2">
      <c r="A18" s="2" t="s">
        <v>2</v>
      </c>
      <c r="B18" s="61"/>
      <c r="C18" s="61"/>
      <c r="D18" s="64" t="s">
        <v>119</v>
      </c>
      <c r="L18" s="64" t="s">
        <v>119</v>
      </c>
      <c r="M18" s="64" t="s">
        <v>120</v>
      </c>
    </row>
    <row r="19" spans="1:13" ht="60" x14ac:dyDescent="0.2">
      <c r="D19" s="64" t="s">
        <v>121</v>
      </c>
      <c r="L19" s="64" t="s">
        <v>121</v>
      </c>
      <c r="M19" s="64" t="s">
        <v>122</v>
      </c>
    </row>
    <row r="20" spans="1:13" ht="60" x14ac:dyDescent="0.2">
      <c r="A20" s="2" t="s">
        <v>8</v>
      </c>
      <c r="B20" s="61"/>
      <c r="C20" s="61"/>
      <c r="D20" s="64" t="s">
        <v>123</v>
      </c>
      <c r="L20" s="64" t="s">
        <v>124</v>
      </c>
      <c r="M20" s="64" t="s">
        <v>125</v>
      </c>
    </row>
    <row r="21" spans="1:13" ht="45" x14ac:dyDescent="0.2">
      <c r="A21" s="2" t="s">
        <v>9</v>
      </c>
      <c r="B21" s="61"/>
      <c r="C21" s="61"/>
      <c r="D21" s="64" t="s">
        <v>126</v>
      </c>
    </row>
    <row r="22" spans="1:13" x14ac:dyDescent="0.2">
      <c r="A22" s="1" t="s">
        <v>127</v>
      </c>
    </row>
    <row r="24" spans="1:13" x14ac:dyDescent="0.2">
      <c r="A24" s="1" t="s">
        <v>128</v>
      </c>
    </row>
    <row r="25" spans="1:13" x14ac:dyDescent="0.2">
      <c r="A25" s="1" t="s">
        <v>129</v>
      </c>
    </row>
    <row r="28" spans="1:13" ht="17" x14ac:dyDescent="0.2">
      <c r="A28" s="68" t="s">
        <v>130</v>
      </c>
    </row>
    <row r="29" spans="1:13" ht="15" customHeight="1" x14ac:dyDescent="0.2">
      <c r="A29" s="68" t="s">
        <v>131</v>
      </c>
      <c r="B29" s="1"/>
      <c r="C29" s="1"/>
      <c r="D29" s="1"/>
      <c r="E29" s="1"/>
      <c r="F29" s="1"/>
      <c r="G29" s="1"/>
      <c r="H29" s="1"/>
      <c r="I29" s="1"/>
      <c r="J29" s="1"/>
      <c r="K29" s="1"/>
    </row>
    <row r="30" spans="1:13" ht="16.5" customHeight="1" x14ac:dyDescent="0.2">
      <c r="A30" s="68" t="s">
        <v>132</v>
      </c>
      <c r="B30" s="1"/>
      <c r="C30" s="1"/>
      <c r="D30" s="1"/>
      <c r="E30" s="1"/>
      <c r="F30" s="1"/>
      <c r="G30" s="1"/>
      <c r="H30" s="1"/>
      <c r="I30" s="1"/>
      <c r="J30" s="1"/>
      <c r="K30" s="1"/>
    </row>
    <row r="31" spans="1:13" ht="15" customHeight="1" x14ac:dyDescent="0.2">
      <c r="A31" s="69" t="s">
        <v>133</v>
      </c>
      <c r="B31" s="1"/>
      <c r="C31" s="1"/>
      <c r="D31" s="1"/>
      <c r="E31" s="1"/>
      <c r="F31" s="1"/>
      <c r="G31" s="1"/>
      <c r="H31" s="1"/>
      <c r="I31" s="1"/>
      <c r="J31" s="1"/>
      <c r="K31" s="1"/>
    </row>
    <row r="32" spans="1:13" ht="15" customHeight="1" x14ac:dyDescent="0.2">
      <c r="A32" s="69" t="s">
        <v>134</v>
      </c>
      <c r="B32" s="1"/>
      <c r="C32" s="1"/>
      <c r="D32" s="1"/>
      <c r="E32" s="1"/>
      <c r="F32" s="1"/>
      <c r="G32" s="1"/>
      <c r="H32" s="1"/>
      <c r="I32" s="1"/>
      <c r="J32" s="1"/>
      <c r="K32" s="1"/>
    </row>
    <row r="33" spans="1:1" ht="16" x14ac:dyDescent="0.2">
      <c r="A33" s="69" t="s">
        <v>135</v>
      </c>
    </row>
    <row r="34" spans="1:1" ht="16" x14ac:dyDescent="0.2">
      <c r="A34" s="69" t="s">
        <v>136</v>
      </c>
    </row>
    <row r="35" spans="1:1" ht="16" x14ac:dyDescent="0.2">
      <c r="A35" s="69" t="s">
        <v>137</v>
      </c>
    </row>
    <row r="38" spans="1:1" ht="17" x14ac:dyDescent="0.2">
      <c r="A38" s="68" t="s">
        <v>138</v>
      </c>
    </row>
    <row r="39" spans="1:1" ht="17" x14ac:dyDescent="0.2">
      <c r="A39" s="68" t="s">
        <v>139</v>
      </c>
    </row>
    <row r="40" spans="1:1" ht="17" x14ac:dyDescent="0.2">
      <c r="A40" s="68" t="s">
        <v>140</v>
      </c>
    </row>
    <row r="41" spans="1:1" ht="17" x14ac:dyDescent="0.2">
      <c r="A41" s="68" t="s">
        <v>141</v>
      </c>
    </row>
    <row r="42" spans="1:1" ht="17" x14ac:dyDescent="0.2">
      <c r="A42" s="68" t="s">
        <v>142</v>
      </c>
    </row>
    <row r="43" spans="1:1" ht="17" x14ac:dyDescent="0.2">
      <c r="A43" s="68" t="s">
        <v>143</v>
      </c>
    </row>
    <row r="44" spans="1:1" ht="17.25" customHeight="1" x14ac:dyDescent="0.2">
      <c r="A44" s="68" t="s">
        <v>144</v>
      </c>
    </row>
    <row r="45" spans="1:1" ht="17" x14ac:dyDescent="0.2">
      <c r="A45" s="68" t="s">
        <v>145</v>
      </c>
    </row>
    <row r="46" spans="1:1" ht="17" x14ac:dyDescent="0.2">
      <c r="A46" s="68" t="s">
        <v>146</v>
      </c>
    </row>
    <row r="48" spans="1:1" ht="17.25" customHeight="1" x14ac:dyDescent="0.2"/>
    <row r="49" spans="1:1" ht="17.25" customHeight="1" x14ac:dyDescent="0.2">
      <c r="A49" s="68" t="s">
        <v>147</v>
      </c>
    </row>
    <row r="50" spans="1:1" ht="17" x14ac:dyDescent="0.2">
      <c r="A50" s="68" t="s">
        <v>148</v>
      </c>
    </row>
    <row r="51" spans="1:1" ht="17" x14ac:dyDescent="0.2">
      <c r="A51" s="68" t="s">
        <v>149</v>
      </c>
    </row>
    <row r="52" spans="1:1" ht="17" x14ac:dyDescent="0.2">
      <c r="A52" s="68" t="s">
        <v>150</v>
      </c>
    </row>
  </sheetData>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XEW54"/>
  <sheetViews>
    <sheetView showGridLines="0" tabSelected="1" zoomScale="70" zoomScaleNormal="70" workbookViewId="0">
      <selection activeCell="D2" sqref="D2:T2"/>
    </sheetView>
  </sheetViews>
  <sheetFormatPr baseColWidth="10" defaultColWidth="11.5" defaultRowHeight="16" x14ac:dyDescent="0.25"/>
  <cols>
    <col min="1" max="1" width="7.33203125" style="235" customWidth="1"/>
    <col min="2" max="2" width="20.33203125" style="236" customWidth="1"/>
    <col min="3" max="3" width="20.33203125" style="236" hidden="1" customWidth="1"/>
    <col min="4" max="4" width="14" style="236" customWidth="1"/>
    <col min="5" max="5" width="87.83203125" style="237" customWidth="1"/>
    <col min="6" max="6" width="84.33203125" style="237" customWidth="1"/>
    <col min="7" max="7" width="53" style="237" customWidth="1"/>
    <col min="8" max="8" width="61.83203125" style="237" customWidth="1"/>
    <col min="9" max="9" width="71.6640625" style="237" customWidth="1"/>
    <col min="10" max="12" width="10.6640625" style="238" customWidth="1"/>
    <col min="13" max="13" width="15.5" style="156" customWidth="1"/>
    <col min="14" max="14" width="94.5" style="238" customWidth="1"/>
    <col min="15" max="16" width="7.6640625" style="238" customWidth="1"/>
    <col min="17" max="17" width="7.6640625" style="230" customWidth="1"/>
    <col min="18" max="20" width="10.6640625" style="238" customWidth="1"/>
    <col min="21" max="21" width="27.33203125" style="238" customWidth="1"/>
    <col min="22" max="22" width="54.6640625" style="239" customWidth="1"/>
    <col min="23" max="23" width="40.5" style="239" customWidth="1"/>
    <col min="24" max="24" width="27.5" style="239" customWidth="1"/>
    <col min="25" max="25" width="22.5" style="177" customWidth="1"/>
    <col min="26" max="26" width="54.6640625" style="177" customWidth="1"/>
    <col min="27" max="27" width="34.83203125" style="177" customWidth="1"/>
    <col min="28" max="16223" width="11.5" style="177" customWidth="1"/>
    <col min="16224" max="16224" width="0.83203125" style="177" customWidth="1"/>
    <col min="16225" max="16232" width="5.1640625" style="177" customWidth="1"/>
    <col min="16233" max="16233" width="1" style="177" customWidth="1"/>
    <col min="16234" max="16234" width="5.1640625" style="177" customWidth="1"/>
    <col min="16235" max="16235" width="5.33203125" style="177" customWidth="1"/>
    <col min="16236" max="16236" width="5.1640625" style="177" customWidth="1"/>
    <col min="16237" max="16237" width="6.33203125" style="177" customWidth="1"/>
    <col min="16238" max="16238" width="7" style="177" hidden="1" customWidth="1"/>
    <col min="16239" max="16239" width="17.83203125" style="178" hidden="1" customWidth="1"/>
    <col min="16240" max="16240" width="11.5" style="177" hidden="1" customWidth="1"/>
    <col min="16241" max="16286" width="0" style="177" hidden="1" customWidth="1"/>
    <col min="16287" max="16287" width="7" style="177" hidden="1" customWidth="1"/>
    <col min="16288" max="16289" width="17.83203125" style="177" hidden="1" customWidth="1"/>
    <col min="16290" max="16304" width="0" style="177" hidden="1" customWidth="1"/>
    <col min="16305" max="16311" width="7" style="177" hidden="1" customWidth="1"/>
    <col min="16312" max="16312" width="17.83203125" style="177" hidden="1" customWidth="1"/>
    <col min="16313" max="16313" width="11.5" style="177" hidden="1" customWidth="1"/>
    <col min="16314" max="16359" width="0" style="177" hidden="1" customWidth="1"/>
    <col min="16360" max="16360" width="7" style="177" hidden="1" customWidth="1"/>
    <col min="16361" max="16362" width="17.83203125" style="177" hidden="1" customWidth="1"/>
    <col min="16363" max="16377" width="0" style="177" hidden="1" customWidth="1"/>
    <col min="16378" max="16384" width="7" style="177" hidden="1" customWidth="1"/>
  </cols>
  <sheetData>
    <row r="1" spans="1:27 16238:16240" ht="29" customHeight="1" thickBot="1" x14ac:dyDescent="0.35">
      <c r="A1" s="539"/>
      <c r="B1" s="540"/>
      <c r="C1" s="541"/>
      <c r="D1" s="548" t="s">
        <v>29</v>
      </c>
      <c r="E1" s="549"/>
      <c r="F1" s="549"/>
      <c r="G1" s="549"/>
      <c r="H1" s="549"/>
      <c r="I1" s="549"/>
      <c r="J1" s="549"/>
      <c r="K1" s="549"/>
      <c r="L1" s="549"/>
      <c r="M1" s="549"/>
      <c r="N1" s="549"/>
      <c r="O1" s="549"/>
      <c r="P1" s="549"/>
      <c r="Q1" s="549"/>
      <c r="R1" s="549"/>
      <c r="S1" s="549"/>
      <c r="T1" s="549"/>
      <c r="U1" s="175" t="s">
        <v>151</v>
      </c>
      <c r="V1" s="176"/>
      <c r="W1" s="176"/>
      <c r="X1" s="176"/>
    </row>
    <row r="2" spans="1:27 16238:16240" ht="27" customHeight="1" thickBot="1" x14ac:dyDescent="0.3">
      <c r="A2" s="542"/>
      <c r="B2" s="543"/>
      <c r="C2" s="544"/>
      <c r="D2" s="550" t="s">
        <v>152</v>
      </c>
      <c r="E2" s="551"/>
      <c r="F2" s="551"/>
      <c r="G2" s="551"/>
      <c r="H2" s="551"/>
      <c r="I2" s="551"/>
      <c r="J2" s="551"/>
      <c r="K2" s="551"/>
      <c r="L2" s="551"/>
      <c r="M2" s="551"/>
      <c r="N2" s="551"/>
      <c r="O2" s="551"/>
      <c r="P2" s="551"/>
      <c r="Q2" s="551"/>
      <c r="R2" s="551"/>
      <c r="S2" s="551"/>
      <c r="T2" s="551"/>
      <c r="U2" s="175" t="s">
        <v>153</v>
      </c>
      <c r="V2" s="180"/>
      <c r="W2" s="180"/>
      <c r="X2" s="180"/>
    </row>
    <row r="3" spans="1:27 16238:16240" ht="47" customHeight="1" thickBot="1" x14ac:dyDescent="0.3">
      <c r="A3" s="545"/>
      <c r="B3" s="546"/>
      <c r="C3" s="547"/>
      <c r="D3" s="552" t="s">
        <v>154</v>
      </c>
      <c r="E3" s="553"/>
      <c r="F3" s="554"/>
      <c r="G3" s="554"/>
      <c r="H3" s="554"/>
      <c r="I3" s="554"/>
      <c r="J3" s="554"/>
      <c r="K3" s="554"/>
      <c r="L3" s="554"/>
      <c r="M3" s="554"/>
      <c r="N3" s="554"/>
      <c r="O3" s="554"/>
      <c r="P3" s="554"/>
      <c r="Q3" s="554"/>
      <c r="R3" s="554"/>
      <c r="S3" s="554"/>
      <c r="T3" s="554"/>
      <c r="U3" s="175" t="s">
        <v>155</v>
      </c>
      <c r="V3" s="180"/>
      <c r="W3" s="180"/>
      <c r="X3" s="180"/>
    </row>
    <row r="4" spans="1:27 16238:16240" ht="27" customHeight="1" thickBot="1" x14ac:dyDescent="0.3">
      <c r="A4" s="179"/>
      <c r="B4" s="179"/>
      <c r="C4" s="179"/>
      <c r="D4" s="181"/>
      <c r="E4" s="181"/>
      <c r="F4" s="182"/>
      <c r="G4" s="182"/>
      <c r="H4" s="182"/>
      <c r="I4" s="182"/>
      <c r="J4" s="182"/>
      <c r="K4" s="182"/>
      <c r="L4" s="182"/>
      <c r="M4" s="157"/>
      <c r="N4" s="182"/>
      <c r="O4" s="182"/>
      <c r="P4" s="182"/>
      <c r="Q4" s="182"/>
      <c r="R4" s="182"/>
      <c r="S4" s="182"/>
      <c r="T4" s="182"/>
      <c r="U4" s="183"/>
      <c r="V4" s="180"/>
      <c r="W4" s="180"/>
      <c r="X4" s="180"/>
    </row>
    <row r="5" spans="1:27 16238:16240" ht="38.5" customHeight="1" thickBot="1" x14ac:dyDescent="0.3">
      <c r="A5" s="564" t="s">
        <v>354</v>
      </c>
      <c r="B5" s="565"/>
      <c r="C5" s="565"/>
      <c r="D5" s="565"/>
      <c r="E5" s="565"/>
      <c r="F5" s="565"/>
      <c r="G5" s="565"/>
      <c r="H5" s="565"/>
      <c r="I5" s="566"/>
      <c r="J5" s="182"/>
      <c r="K5" s="182"/>
      <c r="L5" s="182"/>
      <c r="M5" s="157"/>
      <c r="N5" s="182"/>
      <c r="O5" s="182"/>
      <c r="P5" s="182"/>
      <c r="Q5" s="182"/>
      <c r="R5" s="182"/>
      <c r="S5" s="182"/>
      <c r="T5" s="182"/>
      <c r="U5" s="183"/>
      <c r="V5" s="180"/>
      <c r="W5" s="180"/>
      <c r="X5" s="180"/>
    </row>
    <row r="6" spans="1:27 16238:16240" ht="51" customHeight="1" thickBot="1" x14ac:dyDescent="0.3">
      <c r="A6" s="179"/>
      <c r="B6" s="177"/>
      <c r="C6" s="177"/>
      <c r="D6" s="177"/>
      <c r="E6" s="177"/>
      <c r="F6" s="184"/>
      <c r="G6" s="184"/>
      <c r="H6" s="184"/>
      <c r="I6" s="184"/>
      <c r="J6" s="177"/>
      <c r="K6" s="177"/>
      <c r="L6" s="177"/>
      <c r="M6" s="155"/>
      <c r="N6" s="177"/>
      <c r="O6" s="177"/>
      <c r="P6" s="177"/>
      <c r="Q6" s="185"/>
      <c r="R6" s="177"/>
      <c r="S6" s="177"/>
      <c r="T6" s="177"/>
      <c r="U6" s="177"/>
      <c r="V6" s="180"/>
      <c r="W6" s="180"/>
      <c r="X6" s="180"/>
    </row>
    <row r="7" spans="1:27 16238:16240" ht="47" customHeight="1" x14ac:dyDescent="0.25">
      <c r="A7" s="555" t="s">
        <v>350</v>
      </c>
      <c r="B7" s="556"/>
      <c r="C7" s="556"/>
      <c r="D7" s="567" t="s">
        <v>347</v>
      </c>
      <c r="E7" s="567"/>
      <c r="F7" s="567"/>
      <c r="G7" s="567"/>
      <c r="H7" s="567"/>
      <c r="I7" s="568"/>
      <c r="J7" s="557"/>
      <c r="K7" s="557"/>
      <c r="L7" s="557"/>
      <c r="M7" s="557"/>
      <c r="N7" s="557"/>
      <c r="O7" s="557"/>
      <c r="P7" s="557"/>
      <c r="Q7" s="557"/>
      <c r="R7" s="557"/>
      <c r="S7" s="557"/>
      <c r="T7" s="557"/>
      <c r="U7" s="557"/>
      <c r="V7" s="180"/>
      <c r="W7" s="180"/>
      <c r="X7" s="180"/>
    </row>
    <row r="8" spans="1:27 16238:16240" ht="33.5" customHeight="1" x14ac:dyDescent="0.25">
      <c r="A8" s="575" t="s">
        <v>351</v>
      </c>
      <c r="B8" s="576"/>
      <c r="C8" s="576"/>
      <c r="D8" s="577" t="s">
        <v>348</v>
      </c>
      <c r="E8" s="577"/>
      <c r="F8" s="577"/>
      <c r="G8" s="577" t="s">
        <v>348</v>
      </c>
      <c r="H8" s="577"/>
      <c r="I8" s="578"/>
      <c r="J8" s="557"/>
      <c r="K8" s="557"/>
      <c r="L8" s="557"/>
      <c r="M8" s="557"/>
      <c r="N8" s="557"/>
      <c r="O8" s="557"/>
      <c r="P8" s="557"/>
      <c r="Q8" s="557"/>
      <c r="R8" s="557"/>
      <c r="S8" s="557"/>
      <c r="T8" s="557"/>
      <c r="U8" s="557"/>
      <c r="V8" s="180"/>
      <c r="W8" s="180"/>
      <c r="X8" s="180"/>
    </row>
    <row r="9" spans="1:27 16238:16240" ht="53.5" customHeight="1" x14ac:dyDescent="0.25">
      <c r="A9" s="575" t="s">
        <v>352</v>
      </c>
      <c r="B9" s="576"/>
      <c r="C9" s="576"/>
      <c r="D9" s="577" t="s">
        <v>463</v>
      </c>
      <c r="E9" s="577"/>
      <c r="F9" s="577"/>
      <c r="G9" s="577" t="s">
        <v>349</v>
      </c>
      <c r="H9" s="577"/>
      <c r="I9" s="578"/>
      <c r="J9" s="557"/>
      <c r="K9" s="557"/>
      <c r="L9" s="557"/>
      <c r="M9" s="557"/>
      <c r="N9" s="557"/>
      <c r="O9" s="557"/>
      <c r="P9" s="557"/>
      <c r="Q9" s="557"/>
      <c r="R9" s="557"/>
      <c r="S9" s="557"/>
      <c r="T9" s="557"/>
      <c r="U9" s="557"/>
      <c r="V9" s="180"/>
      <c r="W9" s="180"/>
      <c r="X9" s="180"/>
    </row>
    <row r="10" spans="1:27 16238:16240" ht="69.5" customHeight="1" thickBot="1" x14ac:dyDescent="0.3">
      <c r="A10" s="571" t="s">
        <v>353</v>
      </c>
      <c r="B10" s="572"/>
      <c r="C10" s="572"/>
      <c r="D10" s="573">
        <v>2026</v>
      </c>
      <c r="E10" s="573"/>
      <c r="F10" s="573"/>
      <c r="G10" s="573">
        <v>2024</v>
      </c>
      <c r="H10" s="573"/>
      <c r="I10" s="574"/>
      <c r="J10" s="557"/>
      <c r="K10" s="557"/>
      <c r="L10" s="557"/>
      <c r="M10" s="557"/>
      <c r="N10" s="557"/>
      <c r="O10" s="557"/>
      <c r="P10" s="557"/>
      <c r="Q10" s="557"/>
      <c r="R10" s="557"/>
      <c r="S10" s="557"/>
      <c r="T10" s="557"/>
      <c r="U10" s="557"/>
      <c r="V10" s="180"/>
      <c r="W10" s="180"/>
      <c r="X10" s="180"/>
    </row>
    <row r="11" spans="1:27 16238:16240" ht="38" customHeight="1" thickBot="1" x14ac:dyDescent="0.3">
      <c r="A11" s="184"/>
      <c r="B11" s="184"/>
      <c r="C11" s="184"/>
      <c r="D11" s="184"/>
      <c r="E11" s="184"/>
      <c r="F11" s="184"/>
      <c r="G11" s="184"/>
      <c r="H11" s="184"/>
      <c r="I11" s="184"/>
      <c r="J11" s="177"/>
      <c r="K11" s="177"/>
      <c r="L11" s="177"/>
      <c r="M11" s="155"/>
      <c r="N11" s="177"/>
      <c r="O11" s="177"/>
      <c r="P11" s="177"/>
      <c r="Q11" s="185"/>
      <c r="R11" s="177"/>
      <c r="S11" s="177"/>
      <c r="T11" s="177"/>
      <c r="U11" s="177"/>
      <c r="V11" s="186"/>
      <c r="W11" s="186"/>
      <c r="X11" s="186"/>
    </row>
    <row r="12" spans="1:27 16238:16240" s="187" customFormat="1" ht="83" customHeight="1" thickBot="1" x14ac:dyDescent="0.35">
      <c r="A12" s="558" t="s">
        <v>355</v>
      </c>
      <c r="B12" s="559"/>
      <c r="C12" s="559"/>
      <c r="D12" s="559"/>
      <c r="E12" s="559"/>
      <c r="F12" s="559"/>
      <c r="G12" s="559"/>
      <c r="H12" s="559"/>
      <c r="I12" s="560"/>
      <c r="J12" s="561" t="s">
        <v>359</v>
      </c>
      <c r="K12" s="562"/>
      <c r="L12" s="563"/>
      <c r="M12" s="558" t="s">
        <v>361</v>
      </c>
      <c r="N12" s="559"/>
      <c r="O12" s="569" t="s">
        <v>365</v>
      </c>
      <c r="P12" s="570"/>
      <c r="Q12" s="570"/>
      <c r="R12" s="561" t="s">
        <v>366</v>
      </c>
      <c r="S12" s="562"/>
      <c r="T12" s="562"/>
      <c r="U12" s="558" t="s">
        <v>156</v>
      </c>
      <c r="V12" s="559"/>
      <c r="W12" s="559"/>
      <c r="X12" s="559"/>
      <c r="Y12" s="264"/>
      <c r="Z12" s="264"/>
      <c r="AA12" s="265"/>
      <c r="WZO12" s="188"/>
    </row>
    <row r="13" spans="1:27 16238:16240" ht="99" customHeight="1" thickBot="1" x14ac:dyDescent="0.3">
      <c r="A13" s="189" t="s">
        <v>157</v>
      </c>
      <c r="B13" s="190" t="s">
        <v>29</v>
      </c>
      <c r="C13" s="191" t="s">
        <v>356</v>
      </c>
      <c r="D13" s="192" t="s">
        <v>357</v>
      </c>
      <c r="E13" s="192" t="s">
        <v>358</v>
      </c>
      <c r="F13" s="192" t="s">
        <v>142</v>
      </c>
      <c r="G13" s="192" t="s">
        <v>140</v>
      </c>
      <c r="H13" s="192" t="s">
        <v>141</v>
      </c>
      <c r="I13" s="192" t="s">
        <v>158</v>
      </c>
      <c r="J13" s="193" t="s">
        <v>187</v>
      </c>
      <c r="K13" s="194" t="s">
        <v>283</v>
      </c>
      <c r="L13" s="195" t="s">
        <v>360</v>
      </c>
      <c r="M13" s="158" t="s">
        <v>362</v>
      </c>
      <c r="N13" s="196" t="s">
        <v>363</v>
      </c>
      <c r="O13" s="197" t="s">
        <v>367</v>
      </c>
      <c r="P13" s="198" t="s">
        <v>133</v>
      </c>
      <c r="Q13" s="198" t="s">
        <v>134</v>
      </c>
      <c r="R13" s="198" t="s">
        <v>159</v>
      </c>
      <c r="S13" s="199" t="s">
        <v>160</v>
      </c>
      <c r="T13" s="200" t="s">
        <v>368</v>
      </c>
      <c r="U13" s="190" t="s">
        <v>146</v>
      </c>
      <c r="V13" s="201" t="s">
        <v>147</v>
      </c>
      <c r="W13" s="196" t="s">
        <v>369</v>
      </c>
      <c r="X13" s="196" t="s">
        <v>149</v>
      </c>
      <c r="Y13" s="202" t="s">
        <v>370</v>
      </c>
      <c r="Z13" s="201" t="s">
        <v>161</v>
      </c>
      <c r="AA13" s="202" t="s">
        <v>162</v>
      </c>
      <c r="WZO13" s="178" t="s">
        <v>163</v>
      </c>
      <c r="WZP13" s="177" t="s">
        <v>164</v>
      </c>
    </row>
    <row r="14" spans="1:27 16238:16240" s="155" customFormat="1" ht="129.75" customHeight="1" thickBot="1" x14ac:dyDescent="0.3">
      <c r="A14" s="337">
        <v>1</v>
      </c>
      <c r="B14" s="203" t="s">
        <v>104</v>
      </c>
      <c r="C14" s="204" t="s">
        <v>60</v>
      </c>
      <c r="D14" s="205" t="s">
        <v>165</v>
      </c>
      <c r="E14" s="161" t="s">
        <v>105</v>
      </c>
      <c r="F14" s="241" t="s">
        <v>554</v>
      </c>
      <c r="G14" s="241" t="s">
        <v>555</v>
      </c>
      <c r="H14" s="241" t="s">
        <v>392</v>
      </c>
      <c r="I14" s="242" t="s">
        <v>493</v>
      </c>
      <c r="J14" s="146" t="s">
        <v>189</v>
      </c>
      <c r="K14" s="145" t="s">
        <v>209</v>
      </c>
      <c r="L14" s="146" t="s">
        <v>287</v>
      </c>
      <c r="M14" s="149" t="s">
        <v>364</v>
      </c>
      <c r="N14" s="148" t="s">
        <v>556</v>
      </c>
      <c r="O14" s="206" t="s">
        <v>187</v>
      </c>
      <c r="P14" s="207" t="s">
        <v>23</v>
      </c>
      <c r="Q14" s="207" t="s">
        <v>79</v>
      </c>
      <c r="R14" s="164" t="s">
        <v>410</v>
      </c>
      <c r="S14" s="143" t="s">
        <v>209</v>
      </c>
      <c r="T14" s="143" t="s">
        <v>209</v>
      </c>
      <c r="U14" s="163" t="s">
        <v>394</v>
      </c>
      <c r="V14" s="208" t="s">
        <v>557</v>
      </c>
      <c r="W14" s="208" t="s">
        <v>558</v>
      </c>
      <c r="X14" s="208" t="s">
        <v>395</v>
      </c>
      <c r="Y14" s="159" t="s">
        <v>559</v>
      </c>
      <c r="Z14" s="338" t="s">
        <v>560</v>
      </c>
      <c r="AA14" s="209" t="s">
        <v>396</v>
      </c>
      <c r="WZN14" s="155" t="s">
        <v>170</v>
      </c>
      <c r="WZO14" s="210" t="s">
        <v>171</v>
      </c>
      <c r="WZP14" s="177" t="s">
        <v>172</v>
      </c>
    </row>
    <row r="15" spans="1:27 16238:16240" ht="108" customHeight="1" thickBot="1" x14ac:dyDescent="0.3">
      <c r="A15" s="579">
        <v>2</v>
      </c>
      <c r="B15" s="597" t="s">
        <v>70</v>
      </c>
      <c r="C15" s="600" t="s">
        <v>60</v>
      </c>
      <c r="D15" s="603" t="s">
        <v>371</v>
      </c>
      <c r="E15" s="529" t="s">
        <v>464</v>
      </c>
      <c r="F15" s="516" t="s">
        <v>561</v>
      </c>
      <c r="G15" s="516" t="s">
        <v>495</v>
      </c>
      <c r="H15" s="516" t="s">
        <v>445</v>
      </c>
      <c r="I15" s="518" t="s">
        <v>496</v>
      </c>
      <c r="J15" s="514" t="s">
        <v>190</v>
      </c>
      <c r="K15" s="512" t="s">
        <v>219</v>
      </c>
      <c r="L15" s="513" t="s">
        <v>285</v>
      </c>
      <c r="M15" s="149" t="s">
        <v>411</v>
      </c>
      <c r="N15" s="148" t="s">
        <v>562</v>
      </c>
      <c r="O15" s="211" t="s">
        <v>187</v>
      </c>
      <c r="P15" s="212" t="s">
        <v>23</v>
      </c>
      <c r="Q15" s="212" t="s">
        <v>79</v>
      </c>
      <c r="R15" s="143" t="s">
        <v>188</v>
      </c>
      <c r="S15" s="512" t="s">
        <v>219</v>
      </c>
      <c r="T15" s="513" t="s">
        <v>285</v>
      </c>
      <c r="U15" s="521" t="s">
        <v>394</v>
      </c>
      <c r="V15" s="208" t="s">
        <v>564</v>
      </c>
      <c r="W15" s="208" t="s">
        <v>565</v>
      </c>
      <c r="X15" s="208" t="s">
        <v>397</v>
      </c>
      <c r="Y15" s="159" t="s">
        <v>566</v>
      </c>
      <c r="Z15" s="505" t="s">
        <v>498</v>
      </c>
      <c r="AA15" s="422" t="s">
        <v>465</v>
      </c>
    </row>
    <row r="16" spans="1:27 16238:16240" ht="129" customHeight="1" thickBot="1" x14ac:dyDescent="0.3">
      <c r="A16" s="590"/>
      <c r="B16" s="598"/>
      <c r="C16" s="601"/>
      <c r="D16" s="604"/>
      <c r="E16" s="531"/>
      <c r="F16" s="508"/>
      <c r="G16" s="508"/>
      <c r="H16" s="508"/>
      <c r="I16" s="519"/>
      <c r="J16" s="515"/>
      <c r="K16" s="449"/>
      <c r="L16" s="450"/>
      <c r="M16" s="149" t="s">
        <v>446</v>
      </c>
      <c r="N16" s="148" t="s">
        <v>563</v>
      </c>
      <c r="O16" s="211" t="s">
        <v>187</v>
      </c>
      <c r="P16" s="212" t="s">
        <v>23</v>
      </c>
      <c r="Q16" s="212" t="s">
        <v>79</v>
      </c>
      <c r="R16" s="144" t="s">
        <v>393</v>
      </c>
      <c r="S16" s="449"/>
      <c r="T16" s="450"/>
      <c r="U16" s="489"/>
      <c r="V16" s="208" t="s">
        <v>567</v>
      </c>
      <c r="W16" s="208" t="s">
        <v>497</v>
      </c>
      <c r="X16" s="208" t="s">
        <v>397</v>
      </c>
      <c r="Y16" s="159" t="s">
        <v>566</v>
      </c>
      <c r="Z16" s="506"/>
      <c r="AA16" s="462"/>
    </row>
    <row r="17" spans="1:27" ht="120.75" customHeight="1" thickBot="1" x14ac:dyDescent="0.3">
      <c r="A17" s="580"/>
      <c r="B17" s="599"/>
      <c r="C17" s="602"/>
      <c r="D17" s="605"/>
      <c r="E17" s="530"/>
      <c r="F17" s="517"/>
      <c r="G17" s="517"/>
      <c r="H17" s="517"/>
      <c r="I17" s="520"/>
      <c r="J17" s="515"/>
      <c r="K17" s="449"/>
      <c r="L17" s="450"/>
      <c r="M17" s="149" t="s">
        <v>447</v>
      </c>
      <c r="N17" s="148" t="s">
        <v>494</v>
      </c>
      <c r="O17" s="213" t="s">
        <v>187</v>
      </c>
      <c r="P17" s="214" t="s">
        <v>43</v>
      </c>
      <c r="Q17" s="215" t="s">
        <v>79</v>
      </c>
      <c r="R17" s="144" t="s">
        <v>393</v>
      </c>
      <c r="S17" s="449"/>
      <c r="T17" s="450"/>
      <c r="U17" s="489"/>
      <c r="V17" s="208" t="s">
        <v>568</v>
      </c>
      <c r="W17" s="208" t="s">
        <v>569</v>
      </c>
      <c r="X17" s="208" t="s">
        <v>570</v>
      </c>
      <c r="Y17" s="159" t="s">
        <v>566</v>
      </c>
      <c r="Z17" s="507"/>
      <c r="AA17" s="423"/>
    </row>
    <row r="18" spans="1:27" ht="179" customHeight="1" thickBot="1" x14ac:dyDescent="0.3">
      <c r="A18" s="590">
        <v>3</v>
      </c>
      <c r="B18" s="598" t="s">
        <v>372</v>
      </c>
      <c r="C18" s="601" t="s">
        <v>60</v>
      </c>
      <c r="D18" s="604" t="s">
        <v>174</v>
      </c>
      <c r="E18" s="508" t="s">
        <v>118</v>
      </c>
      <c r="F18" s="508" t="s">
        <v>571</v>
      </c>
      <c r="G18" s="509" t="s">
        <v>572</v>
      </c>
      <c r="H18" s="508" t="s">
        <v>573</v>
      </c>
      <c r="I18" s="510" t="s">
        <v>399</v>
      </c>
      <c r="J18" s="514" t="s">
        <v>190</v>
      </c>
      <c r="K18" s="512" t="s">
        <v>219</v>
      </c>
      <c r="L18" s="513" t="s">
        <v>285</v>
      </c>
      <c r="M18" s="149" t="s">
        <v>414</v>
      </c>
      <c r="N18" s="277" t="s">
        <v>574</v>
      </c>
      <c r="O18" s="278" t="s">
        <v>187</v>
      </c>
      <c r="P18" s="279" t="s">
        <v>23</v>
      </c>
      <c r="Q18" s="279" t="s">
        <v>79</v>
      </c>
      <c r="R18" s="143" t="s">
        <v>188</v>
      </c>
      <c r="S18" s="162" t="s">
        <v>219</v>
      </c>
      <c r="T18" s="513" t="s">
        <v>285</v>
      </c>
      <c r="U18" s="522" t="s">
        <v>394</v>
      </c>
      <c r="V18" s="243" t="s">
        <v>576</v>
      </c>
      <c r="W18" s="244" t="s">
        <v>466</v>
      </c>
      <c r="X18" s="244" t="s">
        <v>400</v>
      </c>
      <c r="Y18" s="217" t="s">
        <v>577</v>
      </c>
      <c r="Z18" s="417" t="s">
        <v>578</v>
      </c>
      <c r="AA18" s="422" t="s">
        <v>401</v>
      </c>
    </row>
    <row r="19" spans="1:27" ht="234.75" customHeight="1" thickBot="1" x14ac:dyDescent="0.3">
      <c r="A19" s="590"/>
      <c r="B19" s="598"/>
      <c r="C19" s="601"/>
      <c r="D19" s="604"/>
      <c r="E19" s="508"/>
      <c r="F19" s="508"/>
      <c r="G19" s="509"/>
      <c r="H19" s="508"/>
      <c r="I19" s="511"/>
      <c r="J19" s="515"/>
      <c r="K19" s="449"/>
      <c r="L19" s="450"/>
      <c r="M19" s="152" t="s">
        <v>413</v>
      </c>
      <c r="N19" s="165" t="s">
        <v>575</v>
      </c>
      <c r="O19" s="218" t="s">
        <v>187</v>
      </c>
      <c r="P19" s="274" t="s">
        <v>43</v>
      </c>
      <c r="Q19" s="275" t="s">
        <v>79</v>
      </c>
      <c r="R19" s="276" t="s">
        <v>188</v>
      </c>
      <c r="S19" s="216" t="s">
        <v>219</v>
      </c>
      <c r="T19" s="450"/>
      <c r="U19" s="523"/>
      <c r="V19" s="266"/>
      <c r="W19" s="266"/>
      <c r="X19" s="266"/>
      <c r="Y19" s="267"/>
      <c r="Z19" s="464"/>
      <c r="AA19" s="462"/>
    </row>
    <row r="20" spans="1:27" ht="79.5" customHeight="1" thickBot="1" x14ac:dyDescent="0.3">
      <c r="A20" s="607">
        <v>4</v>
      </c>
      <c r="B20" s="579" t="s">
        <v>119</v>
      </c>
      <c r="C20" s="592" t="s">
        <v>60</v>
      </c>
      <c r="D20" s="608" t="s">
        <v>176</v>
      </c>
      <c r="E20" s="526" t="s">
        <v>120</v>
      </c>
      <c r="F20" s="484" t="s">
        <v>499</v>
      </c>
      <c r="G20" s="484" t="s">
        <v>402</v>
      </c>
      <c r="H20" s="484" t="s">
        <v>598</v>
      </c>
      <c r="I20" s="498" t="s">
        <v>467</v>
      </c>
      <c r="J20" s="448" t="s">
        <v>188</v>
      </c>
      <c r="K20" s="449" t="s">
        <v>219</v>
      </c>
      <c r="L20" s="450" t="s">
        <v>285</v>
      </c>
      <c r="M20" s="466" t="s">
        <v>415</v>
      </c>
      <c r="N20" s="493" t="s">
        <v>599</v>
      </c>
      <c r="O20" s="490" t="s">
        <v>187</v>
      </c>
      <c r="P20" s="495" t="s">
        <v>23</v>
      </c>
      <c r="Q20" s="611" t="s">
        <v>79</v>
      </c>
      <c r="R20" s="610" t="s">
        <v>393</v>
      </c>
      <c r="S20" s="494" t="s">
        <v>219</v>
      </c>
      <c r="T20" s="450" t="s">
        <v>285</v>
      </c>
      <c r="U20" s="489" t="s">
        <v>394</v>
      </c>
      <c r="V20" s="347" t="s">
        <v>600</v>
      </c>
      <c r="W20" s="347" t="s">
        <v>403</v>
      </c>
      <c r="X20" s="348" t="s">
        <v>404</v>
      </c>
      <c r="Y20" s="349">
        <v>46130</v>
      </c>
      <c r="Z20" s="417" t="s">
        <v>500</v>
      </c>
      <c r="AA20" s="422" t="s">
        <v>398</v>
      </c>
    </row>
    <row r="21" spans="1:27" ht="79.5" customHeight="1" thickBot="1" x14ac:dyDescent="0.3">
      <c r="A21" s="587"/>
      <c r="B21" s="590"/>
      <c r="C21" s="606"/>
      <c r="D21" s="609"/>
      <c r="E21" s="527"/>
      <c r="F21" s="485"/>
      <c r="G21" s="485"/>
      <c r="H21" s="485"/>
      <c r="I21" s="499"/>
      <c r="J21" s="448"/>
      <c r="K21" s="449"/>
      <c r="L21" s="450"/>
      <c r="M21" s="466"/>
      <c r="N21" s="493"/>
      <c r="O21" s="491"/>
      <c r="P21" s="496"/>
      <c r="Q21" s="612"/>
      <c r="R21" s="610"/>
      <c r="S21" s="494"/>
      <c r="T21" s="450"/>
      <c r="U21" s="489"/>
      <c r="V21" s="339" t="s">
        <v>405</v>
      </c>
      <c r="W21" s="350" t="s">
        <v>406</v>
      </c>
      <c r="X21" s="350" t="s">
        <v>407</v>
      </c>
      <c r="Y21" s="344" t="s">
        <v>601</v>
      </c>
      <c r="Z21" s="464"/>
      <c r="AA21" s="462"/>
    </row>
    <row r="22" spans="1:27" ht="79.5" customHeight="1" thickBot="1" x14ac:dyDescent="0.3">
      <c r="A22" s="587"/>
      <c r="B22" s="590"/>
      <c r="C22" s="606"/>
      <c r="D22" s="609"/>
      <c r="E22" s="527"/>
      <c r="F22" s="485"/>
      <c r="G22" s="485"/>
      <c r="H22" s="485"/>
      <c r="I22" s="499"/>
      <c r="J22" s="448"/>
      <c r="K22" s="449"/>
      <c r="L22" s="450"/>
      <c r="M22" s="466"/>
      <c r="N22" s="493"/>
      <c r="O22" s="491"/>
      <c r="P22" s="496"/>
      <c r="Q22" s="612"/>
      <c r="R22" s="610"/>
      <c r="S22" s="494"/>
      <c r="T22" s="450"/>
      <c r="U22" s="489"/>
      <c r="V22" s="350" t="s">
        <v>602</v>
      </c>
      <c r="W22" s="350" t="s">
        <v>603</v>
      </c>
      <c r="X22" s="350" t="s">
        <v>468</v>
      </c>
      <c r="Y22" s="344">
        <v>46222</v>
      </c>
      <c r="Z22" s="464"/>
      <c r="AA22" s="462"/>
    </row>
    <row r="23" spans="1:27" ht="79.5" customHeight="1" thickBot="1" x14ac:dyDescent="0.3">
      <c r="A23" s="587"/>
      <c r="B23" s="590"/>
      <c r="C23" s="606"/>
      <c r="D23" s="609"/>
      <c r="E23" s="528"/>
      <c r="F23" s="486"/>
      <c r="G23" s="486"/>
      <c r="H23" s="486"/>
      <c r="I23" s="500"/>
      <c r="J23" s="448"/>
      <c r="K23" s="449"/>
      <c r="L23" s="450"/>
      <c r="M23" s="466"/>
      <c r="N23" s="493"/>
      <c r="O23" s="492"/>
      <c r="P23" s="497"/>
      <c r="Q23" s="613"/>
      <c r="R23" s="610"/>
      <c r="S23" s="494"/>
      <c r="T23" s="450"/>
      <c r="U23" s="489"/>
      <c r="V23" s="346" t="s">
        <v>604</v>
      </c>
      <c r="W23" s="346" t="s">
        <v>469</v>
      </c>
      <c r="X23" s="346" t="s">
        <v>470</v>
      </c>
      <c r="Y23" s="351">
        <v>46357</v>
      </c>
      <c r="Z23" s="418"/>
      <c r="AA23" s="423"/>
    </row>
    <row r="24" spans="1:27" ht="198" customHeight="1" thickBot="1" x14ac:dyDescent="0.3">
      <c r="A24" s="587">
        <v>5</v>
      </c>
      <c r="B24" s="579" t="s">
        <v>373</v>
      </c>
      <c r="C24" s="581" t="s">
        <v>60</v>
      </c>
      <c r="D24" s="583" t="s">
        <v>177</v>
      </c>
      <c r="E24" s="409" t="s">
        <v>391</v>
      </c>
      <c r="F24" s="485" t="s">
        <v>632</v>
      </c>
      <c r="G24" s="485" t="s">
        <v>633</v>
      </c>
      <c r="H24" s="527" t="s">
        <v>502</v>
      </c>
      <c r="I24" s="501" t="s">
        <v>408</v>
      </c>
      <c r="J24" s="448" t="s">
        <v>410</v>
      </c>
      <c r="K24" s="487" t="s">
        <v>219</v>
      </c>
      <c r="L24" s="488" t="s">
        <v>285</v>
      </c>
      <c r="M24" s="466" t="s">
        <v>416</v>
      </c>
      <c r="N24" s="374" t="s">
        <v>501</v>
      </c>
      <c r="O24" s="375" t="str">
        <f>IF(OR(P24="Preventivo",P24="Detectivo"),"Probabilidad",IF(P24="Correctivo","Impacto",""))</f>
        <v>Probabilidad</v>
      </c>
      <c r="P24" s="376" t="s">
        <v>23</v>
      </c>
      <c r="Q24" s="377" t="s">
        <v>68</v>
      </c>
      <c r="R24" s="246" t="s">
        <v>393</v>
      </c>
      <c r="S24" s="503" t="s">
        <v>219</v>
      </c>
      <c r="T24" s="504" t="s">
        <v>285</v>
      </c>
      <c r="U24" s="453" t="s">
        <v>394</v>
      </c>
      <c r="V24" s="340" t="s">
        <v>635</v>
      </c>
      <c r="W24" s="340" t="s">
        <v>471</v>
      </c>
      <c r="X24" s="379" t="s">
        <v>472</v>
      </c>
      <c r="Y24" s="378" t="s">
        <v>636</v>
      </c>
      <c r="Z24" s="524" t="s">
        <v>638</v>
      </c>
      <c r="AA24" s="482" t="s">
        <v>639</v>
      </c>
    </row>
    <row r="25" spans="1:27" ht="146.25" customHeight="1" thickBot="1" x14ac:dyDescent="0.3">
      <c r="A25" s="588"/>
      <c r="B25" s="580"/>
      <c r="C25" s="582"/>
      <c r="D25" s="584"/>
      <c r="E25" s="410"/>
      <c r="F25" s="486"/>
      <c r="G25" s="486"/>
      <c r="H25" s="528"/>
      <c r="I25" s="502"/>
      <c r="J25" s="448"/>
      <c r="K25" s="487"/>
      <c r="L25" s="488"/>
      <c r="M25" s="466"/>
      <c r="N25" s="280" t="s">
        <v>634</v>
      </c>
      <c r="O25" s="372" t="s">
        <v>187</v>
      </c>
      <c r="P25" s="371" t="s">
        <v>23</v>
      </c>
      <c r="Q25" s="370" t="s">
        <v>79</v>
      </c>
      <c r="R25" s="373" t="s">
        <v>435</v>
      </c>
      <c r="S25" s="503"/>
      <c r="T25" s="504"/>
      <c r="U25" s="454"/>
      <c r="V25" s="266" t="s">
        <v>503</v>
      </c>
      <c r="W25" s="266" t="s">
        <v>504</v>
      </c>
      <c r="X25" s="266" t="s">
        <v>505</v>
      </c>
      <c r="Y25" s="378" t="s">
        <v>637</v>
      </c>
      <c r="Z25" s="525"/>
      <c r="AA25" s="483"/>
    </row>
    <row r="26" spans="1:27" ht="261.75" customHeight="1" thickBot="1" x14ac:dyDescent="0.3">
      <c r="A26" s="419">
        <v>6</v>
      </c>
      <c r="B26" s="592" t="s">
        <v>101</v>
      </c>
      <c r="C26" s="592" t="s">
        <v>60</v>
      </c>
      <c r="D26" s="592" t="s">
        <v>178</v>
      </c>
      <c r="E26" s="409" t="s">
        <v>102</v>
      </c>
      <c r="F26" s="527" t="s">
        <v>507</v>
      </c>
      <c r="G26" s="411" t="s">
        <v>508</v>
      </c>
      <c r="H26" s="411" t="s">
        <v>640</v>
      </c>
      <c r="I26" s="445" t="s">
        <v>473</v>
      </c>
      <c r="J26" s="448" t="s">
        <v>188</v>
      </c>
      <c r="K26" s="449" t="s">
        <v>219</v>
      </c>
      <c r="L26" s="450" t="s">
        <v>285</v>
      </c>
      <c r="M26" s="149" t="s">
        <v>417</v>
      </c>
      <c r="N26" s="281" t="s">
        <v>506</v>
      </c>
      <c r="O26" s="282" t="str">
        <f>IF(OR(P26="Preventivo",P26="Detectivo"),"Probabilidad",IF(P26="Correctivo","Impacto",""))</f>
        <v>Probabilidad</v>
      </c>
      <c r="P26" s="283" t="s">
        <v>23</v>
      </c>
      <c r="Q26" s="284" t="s">
        <v>79</v>
      </c>
      <c r="R26" s="585" t="s">
        <v>393</v>
      </c>
      <c r="S26" s="424" t="s">
        <v>219</v>
      </c>
      <c r="T26" s="450" t="s">
        <v>285</v>
      </c>
      <c r="U26" s="394" t="s">
        <v>394</v>
      </c>
      <c r="V26" s="268" t="s">
        <v>448</v>
      </c>
      <c r="W26" s="269" t="s">
        <v>449</v>
      </c>
      <c r="X26" s="268" t="s">
        <v>509</v>
      </c>
      <c r="Y26" s="270" t="s">
        <v>642</v>
      </c>
      <c r="Z26" s="417" t="s">
        <v>644</v>
      </c>
      <c r="AA26" s="422" t="s">
        <v>398</v>
      </c>
    </row>
    <row r="27" spans="1:27" ht="267.75" customHeight="1" thickBot="1" x14ac:dyDescent="0.3">
      <c r="A27" s="420"/>
      <c r="B27" s="593"/>
      <c r="C27" s="593"/>
      <c r="D27" s="593"/>
      <c r="E27" s="410"/>
      <c r="F27" s="528"/>
      <c r="G27" s="413"/>
      <c r="H27" s="413"/>
      <c r="I27" s="447"/>
      <c r="J27" s="448"/>
      <c r="K27" s="449"/>
      <c r="L27" s="450"/>
      <c r="M27" s="152" t="s">
        <v>418</v>
      </c>
      <c r="N27" s="285" t="s">
        <v>641</v>
      </c>
      <c r="O27" s="282" t="str">
        <f t="shared" ref="O27" si="0">IF(OR(P27="Preventivo",P27="Detectivo"),"Probabilidad",IF(P27="Correctivo","Impacto",""))</f>
        <v>Probabilidad</v>
      </c>
      <c r="P27" s="283" t="s">
        <v>23</v>
      </c>
      <c r="Q27" s="284" t="s">
        <v>79</v>
      </c>
      <c r="R27" s="586"/>
      <c r="S27" s="425"/>
      <c r="T27" s="450"/>
      <c r="U27" s="395"/>
      <c r="V27" s="380" t="s">
        <v>450</v>
      </c>
      <c r="W27" s="381" t="s">
        <v>452</v>
      </c>
      <c r="X27" s="247" t="s">
        <v>451</v>
      </c>
      <c r="Y27" s="248" t="s">
        <v>643</v>
      </c>
      <c r="Z27" s="418"/>
      <c r="AA27" s="423"/>
    </row>
    <row r="28" spans="1:27" ht="267.75" customHeight="1" thickBot="1" x14ac:dyDescent="0.3">
      <c r="A28" s="385">
        <v>7</v>
      </c>
      <c r="B28" s="220" t="s">
        <v>101</v>
      </c>
      <c r="C28" s="221" t="s">
        <v>60</v>
      </c>
      <c r="D28" s="219" t="s">
        <v>181</v>
      </c>
      <c r="E28" s="222" t="s">
        <v>102</v>
      </c>
      <c r="F28" s="160" t="s">
        <v>453</v>
      </c>
      <c r="G28" s="160" t="s">
        <v>409</v>
      </c>
      <c r="H28" s="160" t="s">
        <v>454</v>
      </c>
      <c r="I28" s="159" t="s">
        <v>455</v>
      </c>
      <c r="J28" s="145" t="s">
        <v>410</v>
      </c>
      <c r="K28" s="223" t="s">
        <v>271</v>
      </c>
      <c r="L28" s="146" t="s">
        <v>189</v>
      </c>
      <c r="M28" s="149" t="s">
        <v>419</v>
      </c>
      <c r="N28" s="286" t="s">
        <v>645</v>
      </c>
      <c r="O28" s="287" t="str">
        <f>IF(OR(P28="Preventivo",P28="Detectivo"),"Probabilidad",IF(P28="Correctivo","Impacto",""))</f>
        <v>Probabilidad</v>
      </c>
      <c r="P28" s="233" t="s">
        <v>43</v>
      </c>
      <c r="Q28" s="288" t="s">
        <v>79</v>
      </c>
      <c r="R28" s="226" t="s">
        <v>410</v>
      </c>
      <c r="S28" s="227" t="s">
        <v>271</v>
      </c>
      <c r="T28" s="147" t="s">
        <v>189</v>
      </c>
      <c r="U28" s="271" t="s">
        <v>394</v>
      </c>
      <c r="V28" s="382" t="s">
        <v>474</v>
      </c>
      <c r="W28" s="383" t="s">
        <v>452</v>
      </c>
      <c r="X28" s="382" t="s">
        <v>451</v>
      </c>
      <c r="Y28" s="384" t="s">
        <v>646</v>
      </c>
      <c r="Z28" s="228" t="s">
        <v>475</v>
      </c>
      <c r="AA28" s="229" t="s">
        <v>456</v>
      </c>
    </row>
    <row r="29" spans="1:27" ht="197.25" customHeight="1" thickBot="1" x14ac:dyDescent="0.3">
      <c r="A29" s="385">
        <v>8</v>
      </c>
      <c r="B29" s="220" t="s">
        <v>101</v>
      </c>
      <c r="C29" s="221" t="s">
        <v>60</v>
      </c>
      <c r="D29" s="219" t="s">
        <v>182</v>
      </c>
      <c r="E29" s="222" t="s">
        <v>102</v>
      </c>
      <c r="F29" s="160" t="s">
        <v>540</v>
      </c>
      <c r="G29" s="160" t="s">
        <v>541</v>
      </c>
      <c r="H29" s="160" t="s">
        <v>647</v>
      </c>
      <c r="I29" s="159" t="s">
        <v>657</v>
      </c>
      <c r="J29" s="145" t="s">
        <v>410</v>
      </c>
      <c r="K29" s="223" t="s">
        <v>271</v>
      </c>
      <c r="L29" s="146" t="s">
        <v>189</v>
      </c>
      <c r="M29" s="307" t="s">
        <v>412</v>
      </c>
      <c r="N29" s="327" t="s">
        <v>542</v>
      </c>
      <c r="O29" s="328" t="str">
        <f>IF(OR(P29="Preventivo",P29="Detectivo"),"Probabilidad",IF(P29="Correctivo","Impacto",""))</f>
        <v>Probabilidad</v>
      </c>
      <c r="P29" s="166" t="s">
        <v>23</v>
      </c>
      <c r="Q29" s="329" t="s">
        <v>79</v>
      </c>
      <c r="R29" s="226" t="s">
        <v>410</v>
      </c>
      <c r="S29" s="227" t="s">
        <v>271</v>
      </c>
      <c r="T29" s="147" t="s">
        <v>189</v>
      </c>
      <c r="U29" s="271" t="s">
        <v>394</v>
      </c>
      <c r="V29" s="382" t="s">
        <v>543</v>
      </c>
      <c r="W29" s="383" t="s">
        <v>544</v>
      </c>
      <c r="X29" s="382" t="s">
        <v>545</v>
      </c>
      <c r="Y29" s="335">
        <v>46157</v>
      </c>
      <c r="Z29" s="228" t="s">
        <v>548</v>
      </c>
      <c r="AA29" s="229" t="s">
        <v>549</v>
      </c>
    </row>
    <row r="30" spans="1:27" ht="144" customHeight="1" thickBot="1" x14ac:dyDescent="0.3">
      <c r="A30" s="419">
        <v>9</v>
      </c>
      <c r="B30" s="579" t="s">
        <v>374</v>
      </c>
      <c r="C30" s="581" t="s">
        <v>60</v>
      </c>
      <c r="D30" s="583" t="s">
        <v>183</v>
      </c>
      <c r="E30" s="533" t="s">
        <v>93</v>
      </c>
      <c r="F30" s="455" t="s">
        <v>476</v>
      </c>
      <c r="G30" s="455" t="s">
        <v>457</v>
      </c>
      <c r="H30" s="455" t="s">
        <v>622</v>
      </c>
      <c r="I30" s="455" t="s">
        <v>623</v>
      </c>
      <c r="J30" s="448" t="s">
        <v>410</v>
      </c>
      <c r="K30" s="448" t="s">
        <v>270</v>
      </c>
      <c r="L30" s="448" t="s">
        <v>270</v>
      </c>
      <c r="M30" s="466" t="s">
        <v>420</v>
      </c>
      <c r="N30" s="330" t="s">
        <v>624</v>
      </c>
      <c r="O30" s="331" t="s">
        <v>187</v>
      </c>
      <c r="P30" s="331" t="s">
        <v>23</v>
      </c>
      <c r="Q30" s="332" t="s">
        <v>79</v>
      </c>
      <c r="R30" s="249" t="s">
        <v>393</v>
      </c>
      <c r="S30" s="448" t="s">
        <v>270</v>
      </c>
      <c r="T30" s="448" t="s">
        <v>270</v>
      </c>
      <c r="U30" s="394" t="s">
        <v>394</v>
      </c>
      <c r="V30" s="169" t="s">
        <v>477</v>
      </c>
      <c r="W30" s="169" t="s">
        <v>626</v>
      </c>
      <c r="X30" s="170" t="s">
        <v>478</v>
      </c>
      <c r="Y30" s="154" t="s">
        <v>627</v>
      </c>
      <c r="Z30" s="417" t="s">
        <v>480</v>
      </c>
      <c r="AA30" s="422" t="s">
        <v>631</v>
      </c>
    </row>
    <row r="31" spans="1:27" ht="210.75" customHeight="1" thickBot="1" x14ac:dyDescent="0.3">
      <c r="A31" s="421"/>
      <c r="B31" s="590"/>
      <c r="C31" s="589"/>
      <c r="D31" s="591"/>
      <c r="E31" s="534"/>
      <c r="F31" s="458"/>
      <c r="G31" s="458"/>
      <c r="H31" s="458"/>
      <c r="I31" s="458"/>
      <c r="J31" s="448"/>
      <c r="K31" s="448"/>
      <c r="L31" s="448"/>
      <c r="M31" s="466"/>
      <c r="N31" s="165" t="s">
        <v>625</v>
      </c>
      <c r="O31" s="166" t="s">
        <v>187</v>
      </c>
      <c r="P31" s="166" t="s">
        <v>23</v>
      </c>
      <c r="Q31" s="333" t="s">
        <v>79</v>
      </c>
      <c r="R31" s="249" t="s">
        <v>393</v>
      </c>
      <c r="S31" s="448"/>
      <c r="T31" s="448"/>
      <c r="U31" s="394"/>
      <c r="V31" s="171" t="s">
        <v>628</v>
      </c>
      <c r="W31" s="172" t="s">
        <v>629</v>
      </c>
      <c r="X31" s="172" t="s">
        <v>479</v>
      </c>
      <c r="Y31" s="154" t="s">
        <v>630</v>
      </c>
      <c r="Z31" s="464"/>
      <c r="AA31" s="462"/>
    </row>
    <row r="32" spans="1:27" ht="163.5" customHeight="1" thickBot="1" x14ac:dyDescent="0.3">
      <c r="A32" s="420"/>
      <c r="B32" s="580"/>
      <c r="C32" s="582"/>
      <c r="D32" s="584"/>
      <c r="E32" s="535"/>
      <c r="F32" s="532"/>
      <c r="G32" s="532"/>
      <c r="H32" s="532"/>
      <c r="I32" s="532"/>
      <c r="J32" s="448"/>
      <c r="K32" s="448"/>
      <c r="L32" s="448"/>
      <c r="M32" s="466"/>
      <c r="N32" s="334"/>
      <c r="O32" s="167"/>
      <c r="P32" s="167"/>
      <c r="Q32" s="168"/>
      <c r="R32" s="369"/>
      <c r="S32" s="448"/>
      <c r="T32" s="448"/>
      <c r="U32" s="395"/>
      <c r="V32" s="250"/>
      <c r="W32" s="250"/>
      <c r="X32" s="250"/>
      <c r="Y32" s="251"/>
      <c r="Z32" s="418"/>
      <c r="AA32" s="423"/>
    </row>
    <row r="33" spans="1:27" ht="92.25" customHeight="1" thickBot="1" x14ac:dyDescent="0.3">
      <c r="A33" s="402">
        <v>10</v>
      </c>
      <c r="B33" s="505" t="s">
        <v>375</v>
      </c>
      <c r="C33" s="536" t="s">
        <v>60</v>
      </c>
      <c r="D33" s="536" t="s">
        <v>184</v>
      </c>
      <c r="E33" s="442" t="s">
        <v>376</v>
      </c>
      <c r="F33" s="442" t="s">
        <v>481</v>
      </c>
      <c r="G33" s="442" t="s">
        <v>482</v>
      </c>
      <c r="H33" s="442" t="s">
        <v>605</v>
      </c>
      <c r="I33" s="471" t="s">
        <v>606</v>
      </c>
      <c r="J33" s="448" t="s">
        <v>410</v>
      </c>
      <c r="K33" s="594" t="s">
        <v>271</v>
      </c>
      <c r="L33" s="467" t="s">
        <v>189</v>
      </c>
      <c r="M33" s="466" t="s">
        <v>424</v>
      </c>
      <c r="N33" s="595" t="s">
        <v>607</v>
      </c>
      <c r="O33" s="476" t="s">
        <v>187</v>
      </c>
      <c r="P33" s="478" t="s">
        <v>23</v>
      </c>
      <c r="Q33" s="480" t="s">
        <v>79</v>
      </c>
      <c r="R33" s="596" t="s">
        <v>393</v>
      </c>
      <c r="S33" s="389" t="s">
        <v>271</v>
      </c>
      <c r="T33" s="391" t="s">
        <v>189</v>
      </c>
      <c r="U33" s="468" t="s">
        <v>394</v>
      </c>
      <c r="V33" s="352" t="s">
        <v>510</v>
      </c>
      <c r="W33" s="352" t="s">
        <v>483</v>
      </c>
      <c r="X33" s="352" t="s">
        <v>484</v>
      </c>
      <c r="Y33" s="344" t="s">
        <v>608</v>
      </c>
      <c r="Z33" s="417" t="s">
        <v>485</v>
      </c>
      <c r="AA33" s="422" t="s">
        <v>486</v>
      </c>
    </row>
    <row r="34" spans="1:27" ht="183.75" customHeight="1" thickBot="1" x14ac:dyDescent="0.3">
      <c r="A34" s="404"/>
      <c r="B34" s="507"/>
      <c r="C34" s="537"/>
      <c r="D34" s="537"/>
      <c r="E34" s="444"/>
      <c r="F34" s="444"/>
      <c r="G34" s="444"/>
      <c r="H34" s="444"/>
      <c r="I34" s="472"/>
      <c r="J34" s="448"/>
      <c r="K34" s="594"/>
      <c r="L34" s="467"/>
      <c r="M34" s="466"/>
      <c r="N34" s="595"/>
      <c r="O34" s="477"/>
      <c r="P34" s="479"/>
      <c r="Q34" s="481"/>
      <c r="R34" s="596"/>
      <c r="S34" s="392"/>
      <c r="T34" s="428"/>
      <c r="U34" s="470"/>
      <c r="V34" s="272"/>
      <c r="W34" s="272"/>
      <c r="X34" s="272"/>
      <c r="Y34" s="353"/>
      <c r="Z34" s="418"/>
      <c r="AA34" s="423"/>
    </row>
    <row r="35" spans="1:27" ht="153.75" customHeight="1" thickBot="1" x14ac:dyDescent="0.3">
      <c r="A35" s="614">
        <v>11</v>
      </c>
      <c r="B35" s="505" t="s">
        <v>377</v>
      </c>
      <c r="C35" s="536" t="s">
        <v>60</v>
      </c>
      <c r="D35" s="536" t="s">
        <v>460</v>
      </c>
      <c r="E35" s="442" t="s">
        <v>378</v>
      </c>
      <c r="F35" s="442" t="s">
        <v>423</v>
      </c>
      <c r="G35" s="473" t="s">
        <v>609</v>
      </c>
      <c r="H35" s="473" t="s">
        <v>421</v>
      </c>
      <c r="I35" s="422" t="s">
        <v>422</v>
      </c>
      <c r="J35" s="390" t="s">
        <v>189</v>
      </c>
      <c r="K35" s="388" t="s">
        <v>271</v>
      </c>
      <c r="L35" s="390" t="s">
        <v>189</v>
      </c>
      <c r="M35" s="149" t="s">
        <v>428</v>
      </c>
      <c r="N35" s="291" t="s">
        <v>610</v>
      </c>
      <c r="O35" s="292" t="s">
        <v>187</v>
      </c>
      <c r="P35" s="279" t="s">
        <v>23</v>
      </c>
      <c r="Q35" s="293" t="s">
        <v>79</v>
      </c>
      <c r="R35" s="145" t="s">
        <v>188</v>
      </c>
      <c r="S35" s="388" t="s">
        <v>271</v>
      </c>
      <c r="T35" s="390" t="s">
        <v>189</v>
      </c>
      <c r="U35" s="468" t="s">
        <v>394</v>
      </c>
      <c r="V35" s="354" t="s">
        <v>612</v>
      </c>
      <c r="W35" s="355" t="s">
        <v>511</v>
      </c>
      <c r="X35" s="356" t="s">
        <v>425</v>
      </c>
      <c r="Y35" s="357" t="s">
        <v>613</v>
      </c>
      <c r="Z35" s="505" t="s">
        <v>516</v>
      </c>
      <c r="AA35" s="422" t="s">
        <v>517</v>
      </c>
    </row>
    <row r="36" spans="1:27" ht="204" customHeight="1" thickBot="1" x14ac:dyDescent="0.3">
      <c r="A36" s="615"/>
      <c r="B36" s="506"/>
      <c r="C36" s="538"/>
      <c r="D36" s="538"/>
      <c r="E36" s="443"/>
      <c r="F36" s="443"/>
      <c r="G36" s="474"/>
      <c r="H36" s="474"/>
      <c r="I36" s="462"/>
      <c r="J36" s="391"/>
      <c r="K36" s="389"/>
      <c r="L36" s="391"/>
      <c r="M36" s="149" t="s">
        <v>429</v>
      </c>
      <c r="N36" s="291" t="s">
        <v>611</v>
      </c>
      <c r="O36" s="292" t="s">
        <v>187</v>
      </c>
      <c r="P36" s="279" t="s">
        <v>23</v>
      </c>
      <c r="Q36" s="293" t="s">
        <v>79</v>
      </c>
      <c r="R36" s="144" t="s">
        <v>393</v>
      </c>
      <c r="S36" s="389"/>
      <c r="T36" s="391"/>
      <c r="U36" s="469"/>
      <c r="V36" s="358" t="s">
        <v>512</v>
      </c>
      <c r="W36" s="359" t="s">
        <v>513</v>
      </c>
      <c r="X36" s="360" t="s">
        <v>514</v>
      </c>
      <c r="Y36" s="361" t="s">
        <v>614</v>
      </c>
      <c r="Z36" s="506"/>
      <c r="AA36" s="462"/>
    </row>
    <row r="37" spans="1:27" ht="144" customHeight="1" thickBot="1" x14ac:dyDescent="0.3">
      <c r="A37" s="616"/>
      <c r="B37" s="507"/>
      <c r="C37" s="240"/>
      <c r="D37" s="537"/>
      <c r="E37" s="444"/>
      <c r="F37" s="444"/>
      <c r="G37" s="475"/>
      <c r="H37" s="475"/>
      <c r="I37" s="423"/>
      <c r="J37" s="428"/>
      <c r="K37" s="392"/>
      <c r="L37" s="428"/>
      <c r="M37" s="152"/>
      <c r="N37" s="253"/>
      <c r="O37" s="289"/>
      <c r="P37" s="294"/>
      <c r="Q37" s="295"/>
      <c r="R37" s="296"/>
      <c r="S37" s="392"/>
      <c r="T37" s="428"/>
      <c r="U37" s="470"/>
      <c r="V37" s="362" t="s">
        <v>615</v>
      </c>
      <c r="W37" s="272" t="s">
        <v>515</v>
      </c>
      <c r="X37" s="363" t="s">
        <v>514</v>
      </c>
      <c r="Y37" s="364" t="s">
        <v>614</v>
      </c>
      <c r="Z37" s="507"/>
      <c r="AA37" s="423"/>
    </row>
    <row r="38" spans="1:27" ht="147.75" customHeight="1" thickBot="1" x14ac:dyDescent="0.3">
      <c r="A38" s="402">
        <v>12</v>
      </c>
      <c r="B38" s="505" t="s">
        <v>379</v>
      </c>
      <c r="C38" s="536" t="s">
        <v>60</v>
      </c>
      <c r="D38" s="536" t="s">
        <v>380</v>
      </c>
      <c r="E38" s="529" t="s">
        <v>381</v>
      </c>
      <c r="F38" s="442" t="s">
        <v>458</v>
      </c>
      <c r="G38" s="442" t="s">
        <v>518</v>
      </c>
      <c r="H38" s="442" t="s">
        <v>426</v>
      </c>
      <c r="I38" s="471" t="s">
        <v>519</v>
      </c>
      <c r="J38" s="467" t="s">
        <v>427</v>
      </c>
      <c r="K38" s="449" t="s">
        <v>219</v>
      </c>
      <c r="L38" s="450" t="s">
        <v>285</v>
      </c>
      <c r="M38" s="149" t="s">
        <v>433</v>
      </c>
      <c r="N38" s="300" t="s">
        <v>648</v>
      </c>
      <c r="O38" s="287" t="str">
        <f>IF(OR(P38="Preventivo",P38="Detectivo"),"Probabilidad",IF(P38="Correctivo","Impacto",""))</f>
        <v>Probabilidad</v>
      </c>
      <c r="P38" s="233" t="s">
        <v>23</v>
      </c>
      <c r="Q38" s="234" t="s">
        <v>79</v>
      </c>
      <c r="R38" s="145" t="s">
        <v>188</v>
      </c>
      <c r="S38" s="424" t="s">
        <v>219</v>
      </c>
      <c r="T38" s="450" t="s">
        <v>285</v>
      </c>
      <c r="U38" s="441" t="s">
        <v>394</v>
      </c>
      <c r="V38" s="268" t="s">
        <v>430</v>
      </c>
      <c r="W38" s="268" t="s">
        <v>431</v>
      </c>
      <c r="X38" s="268" t="s">
        <v>432</v>
      </c>
      <c r="Y38" s="270" t="s">
        <v>650</v>
      </c>
      <c r="Z38" s="417" t="s">
        <v>651</v>
      </c>
      <c r="AA38" s="422" t="s">
        <v>398</v>
      </c>
    </row>
    <row r="39" spans="1:27" ht="165" customHeight="1" thickBot="1" x14ac:dyDescent="0.3">
      <c r="A39" s="404"/>
      <c r="B39" s="507"/>
      <c r="C39" s="537"/>
      <c r="D39" s="537"/>
      <c r="E39" s="530"/>
      <c r="F39" s="444"/>
      <c r="G39" s="444"/>
      <c r="H39" s="444"/>
      <c r="I39" s="472"/>
      <c r="J39" s="467"/>
      <c r="K39" s="449"/>
      <c r="L39" s="450"/>
      <c r="M39" s="152" t="s">
        <v>550</v>
      </c>
      <c r="N39" s="297" t="s">
        <v>649</v>
      </c>
      <c r="O39" s="231" t="str">
        <f t="shared" ref="O39" si="1">IF(OR(P39="Preventivo",P39="Detectivo"),"Probabilidad",IF(P39="Correctivo","Impacto",""))</f>
        <v>Probabilidad</v>
      </c>
      <c r="P39" s="298" t="s">
        <v>23</v>
      </c>
      <c r="Q39" s="299" t="s">
        <v>79</v>
      </c>
      <c r="R39" s="290" t="s">
        <v>393</v>
      </c>
      <c r="S39" s="425"/>
      <c r="T39" s="450"/>
      <c r="U39" s="463"/>
      <c r="V39" s="252"/>
      <c r="W39" s="252"/>
      <c r="X39" s="252"/>
      <c r="Y39" s="254"/>
      <c r="Z39" s="418"/>
      <c r="AA39" s="462"/>
    </row>
    <row r="40" spans="1:27" ht="162" customHeight="1" thickBot="1" x14ac:dyDescent="0.3">
      <c r="A40" s="402">
        <v>13</v>
      </c>
      <c r="B40" s="505" t="s">
        <v>112</v>
      </c>
      <c r="C40" s="536" t="s">
        <v>60</v>
      </c>
      <c r="D40" s="536" t="s">
        <v>382</v>
      </c>
      <c r="E40" s="529" t="s">
        <v>113</v>
      </c>
      <c r="F40" s="442" t="s">
        <v>459</v>
      </c>
      <c r="G40" s="442" t="s">
        <v>520</v>
      </c>
      <c r="H40" s="442" t="s">
        <v>616</v>
      </c>
      <c r="I40" s="445" t="s">
        <v>521</v>
      </c>
      <c r="J40" s="467" t="s">
        <v>427</v>
      </c>
      <c r="K40" s="388" t="s">
        <v>271</v>
      </c>
      <c r="L40" s="390" t="s">
        <v>189</v>
      </c>
      <c r="M40" s="466" t="s">
        <v>434</v>
      </c>
      <c r="N40" s="365" t="s">
        <v>617</v>
      </c>
      <c r="O40" s="303" t="str">
        <f>IF(OR(P40="Preventivo",P40="Detectivo"),"Probabilidad",IF(P40="Correctivo","Impacto",""))</f>
        <v>Probabilidad</v>
      </c>
      <c r="P40" s="304" t="s">
        <v>23</v>
      </c>
      <c r="Q40" s="305" t="s">
        <v>79</v>
      </c>
      <c r="R40" s="145" t="s">
        <v>410</v>
      </c>
      <c r="S40" s="388" t="s">
        <v>271</v>
      </c>
      <c r="T40" s="390" t="s">
        <v>189</v>
      </c>
      <c r="U40" s="440" t="s">
        <v>394</v>
      </c>
      <c r="V40" s="339" t="s">
        <v>462</v>
      </c>
      <c r="W40" s="366" t="s">
        <v>522</v>
      </c>
      <c r="X40" s="359" t="s">
        <v>461</v>
      </c>
      <c r="Y40" s="344" t="s">
        <v>619</v>
      </c>
      <c r="Z40" s="417" t="s">
        <v>620</v>
      </c>
      <c r="AA40" s="465" t="s">
        <v>621</v>
      </c>
    </row>
    <row r="41" spans="1:27" ht="135" customHeight="1" thickBot="1" x14ac:dyDescent="0.3">
      <c r="A41" s="403"/>
      <c r="B41" s="506"/>
      <c r="C41" s="538"/>
      <c r="D41" s="538"/>
      <c r="E41" s="531"/>
      <c r="F41" s="443"/>
      <c r="G41" s="443"/>
      <c r="H41" s="443"/>
      <c r="I41" s="446"/>
      <c r="J41" s="467"/>
      <c r="K41" s="389"/>
      <c r="L41" s="391"/>
      <c r="M41" s="466"/>
      <c r="N41" s="365" t="s">
        <v>618</v>
      </c>
      <c r="O41" s="303" t="str">
        <f t="shared" ref="O41" si="2">IF(OR(P41="Preventivo",P41="Detectivo"),"Probabilidad",IF(P41="Correctivo","Impacto",""))</f>
        <v>Probabilidad</v>
      </c>
      <c r="P41" s="304" t="s">
        <v>23</v>
      </c>
      <c r="Q41" s="305" t="s">
        <v>79</v>
      </c>
      <c r="R41" s="153" t="s">
        <v>393</v>
      </c>
      <c r="S41" s="389"/>
      <c r="T41" s="391"/>
      <c r="U41" s="441"/>
      <c r="V41" s="339"/>
      <c r="W41" s="366"/>
      <c r="X41" s="366"/>
      <c r="Y41" s="367"/>
      <c r="Z41" s="464"/>
      <c r="AA41" s="462"/>
    </row>
    <row r="42" spans="1:27" ht="135" customHeight="1" thickBot="1" x14ac:dyDescent="0.3">
      <c r="A42" s="404"/>
      <c r="B42" s="507"/>
      <c r="C42" s="537"/>
      <c r="D42" s="537"/>
      <c r="E42" s="530"/>
      <c r="F42" s="444"/>
      <c r="G42" s="444"/>
      <c r="H42" s="444"/>
      <c r="I42" s="447"/>
      <c r="J42" s="467"/>
      <c r="K42" s="392"/>
      <c r="L42" s="428"/>
      <c r="M42" s="466"/>
      <c r="N42" s="312"/>
      <c r="O42" s="232"/>
      <c r="P42" s="301"/>
      <c r="Q42" s="302"/>
      <c r="R42" s="306"/>
      <c r="S42" s="392"/>
      <c r="T42" s="428"/>
      <c r="U42" s="463"/>
      <c r="V42" s="350"/>
      <c r="W42" s="368"/>
      <c r="X42" s="366"/>
      <c r="Y42" s="367"/>
      <c r="Z42" s="418"/>
      <c r="AA42" s="423"/>
    </row>
    <row r="43" spans="1:27" ht="288" customHeight="1" thickBot="1" x14ac:dyDescent="0.3">
      <c r="A43" s="402">
        <v>14</v>
      </c>
      <c r="B43" s="505" t="s">
        <v>87</v>
      </c>
      <c r="C43" s="405" t="s">
        <v>60</v>
      </c>
      <c r="D43" s="536" t="s">
        <v>383</v>
      </c>
      <c r="E43" s="529" t="s">
        <v>384</v>
      </c>
      <c r="F43" s="411" t="s">
        <v>523</v>
      </c>
      <c r="G43" s="411" t="s">
        <v>524</v>
      </c>
      <c r="H43" s="411" t="s">
        <v>525</v>
      </c>
      <c r="I43" s="455" t="s">
        <v>526</v>
      </c>
      <c r="J43" s="459" t="s">
        <v>290</v>
      </c>
      <c r="K43" s="448" t="s">
        <v>209</v>
      </c>
      <c r="L43" s="448" t="s">
        <v>209</v>
      </c>
      <c r="M43" s="307" t="s">
        <v>436</v>
      </c>
      <c r="N43" s="255" t="s">
        <v>527</v>
      </c>
      <c r="O43" s="308" t="str">
        <f>IF(OR(P43="Preventivo",P43="Detectivo"),"Probabilidad",IF(P43="Correctivo","Impacto",""))</f>
        <v>Probabilidad</v>
      </c>
      <c r="P43" s="309" t="s">
        <v>23</v>
      </c>
      <c r="Q43" s="310" t="s">
        <v>79</v>
      </c>
      <c r="R43" s="311" t="s">
        <v>435</v>
      </c>
      <c r="S43" s="426" t="s">
        <v>209</v>
      </c>
      <c r="T43" s="426" t="s">
        <v>209</v>
      </c>
      <c r="U43" s="440" t="s">
        <v>394</v>
      </c>
      <c r="V43" s="431" t="s">
        <v>529</v>
      </c>
      <c r="W43" s="434" t="s">
        <v>530</v>
      </c>
      <c r="X43" s="431" t="s">
        <v>531</v>
      </c>
      <c r="Y43" s="437" t="s">
        <v>547</v>
      </c>
      <c r="Z43" s="429" t="s">
        <v>487</v>
      </c>
      <c r="AA43" s="256" t="s">
        <v>398</v>
      </c>
    </row>
    <row r="44" spans="1:27" ht="232.5" customHeight="1" thickBot="1" x14ac:dyDescent="0.3">
      <c r="A44" s="403"/>
      <c r="B44" s="506"/>
      <c r="C44" s="406"/>
      <c r="D44" s="538"/>
      <c r="E44" s="531"/>
      <c r="F44" s="412"/>
      <c r="G44" s="412"/>
      <c r="H44" s="412"/>
      <c r="I44" s="458"/>
      <c r="J44" s="459"/>
      <c r="K44" s="448"/>
      <c r="L44" s="448"/>
      <c r="M44" s="149" t="s">
        <v>437</v>
      </c>
      <c r="N44" s="314" t="s">
        <v>589</v>
      </c>
      <c r="O44" s="303" t="str">
        <f t="shared" ref="O44:O45" si="3">IF(OR(P44="Preventivo",P44="Detectivo"),"Probabilidad",IF(P44="Correctivo","Impacto",""))</f>
        <v>Probabilidad</v>
      </c>
      <c r="P44" s="304" t="s">
        <v>23</v>
      </c>
      <c r="Q44" s="305" t="s">
        <v>79</v>
      </c>
      <c r="R44" s="151" t="s">
        <v>435</v>
      </c>
      <c r="S44" s="427"/>
      <c r="T44" s="427"/>
      <c r="U44" s="441"/>
      <c r="V44" s="432"/>
      <c r="W44" s="435"/>
      <c r="X44" s="432"/>
      <c r="Y44" s="438"/>
      <c r="Z44" s="430"/>
      <c r="AA44" s="257" t="s">
        <v>398</v>
      </c>
    </row>
    <row r="45" spans="1:27" ht="262.5" customHeight="1" thickBot="1" x14ac:dyDescent="0.3">
      <c r="A45" s="403"/>
      <c r="B45" s="506"/>
      <c r="C45" s="406"/>
      <c r="D45" s="538"/>
      <c r="E45" s="531"/>
      <c r="F45" s="412"/>
      <c r="G45" s="412"/>
      <c r="H45" s="412"/>
      <c r="I45" s="458"/>
      <c r="J45" s="459"/>
      <c r="K45" s="448"/>
      <c r="L45" s="448"/>
      <c r="M45" s="152" t="s">
        <v>551</v>
      </c>
      <c r="N45" s="312" t="s">
        <v>528</v>
      </c>
      <c r="O45" s="232" t="str">
        <f t="shared" si="3"/>
        <v>Probabilidad</v>
      </c>
      <c r="P45" s="301" t="s">
        <v>23</v>
      </c>
      <c r="Q45" s="302" t="s">
        <v>79</v>
      </c>
      <c r="R45" s="313" t="s">
        <v>435</v>
      </c>
      <c r="S45" s="427"/>
      <c r="T45" s="427"/>
      <c r="U45" s="441"/>
      <c r="V45" s="433"/>
      <c r="W45" s="436"/>
      <c r="X45" s="433"/>
      <c r="Y45" s="439"/>
      <c r="Z45" s="430"/>
      <c r="AA45" s="257" t="s">
        <v>398</v>
      </c>
    </row>
    <row r="46" spans="1:27" ht="285.75" customHeight="1" thickBot="1" x14ac:dyDescent="0.3">
      <c r="A46" s="402">
        <v>15</v>
      </c>
      <c r="B46" s="402" t="s">
        <v>126</v>
      </c>
      <c r="C46" s="405" t="s">
        <v>60</v>
      </c>
      <c r="D46" s="405" t="s">
        <v>385</v>
      </c>
      <c r="E46" s="408" t="s">
        <v>386</v>
      </c>
      <c r="F46" s="411" t="s">
        <v>579</v>
      </c>
      <c r="G46" s="411" t="s">
        <v>580</v>
      </c>
      <c r="H46" s="411" t="s">
        <v>488</v>
      </c>
      <c r="I46" s="455" t="s">
        <v>489</v>
      </c>
      <c r="J46" s="426" t="s">
        <v>410</v>
      </c>
      <c r="K46" s="448" t="s">
        <v>270</v>
      </c>
      <c r="L46" s="448" t="s">
        <v>270</v>
      </c>
      <c r="M46" s="150" t="s">
        <v>438</v>
      </c>
      <c r="N46" s="326" t="s">
        <v>581</v>
      </c>
      <c r="O46" s="287" t="str">
        <f>IF(OR(P46="Preventivo",P46="Detectivo"),"Probabilidad",IF(P46="Correctivo","Impacto",""))</f>
        <v>Probabilidad</v>
      </c>
      <c r="P46" s="233" t="s">
        <v>23</v>
      </c>
      <c r="Q46" s="288" t="s">
        <v>79</v>
      </c>
      <c r="R46" s="460" t="s">
        <v>393</v>
      </c>
      <c r="S46" s="448" t="s">
        <v>270</v>
      </c>
      <c r="T46" s="448" t="s">
        <v>270</v>
      </c>
      <c r="U46" s="453" t="s">
        <v>394</v>
      </c>
      <c r="V46" s="340" t="s">
        <v>583</v>
      </c>
      <c r="W46" s="340" t="s">
        <v>584</v>
      </c>
      <c r="X46" s="341" t="s">
        <v>585</v>
      </c>
      <c r="Y46" s="342" t="s">
        <v>586</v>
      </c>
      <c r="Z46" s="417" t="s">
        <v>587</v>
      </c>
      <c r="AA46" s="451" t="s">
        <v>588</v>
      </c>
    </row>
    <row r="47" spans="1:27" ht="286.5" customHeight="1" thickBot="1" x14ac:dyDescent="0.3">
      <c r="A47" s="404"/>
      <c r="B47" s="404"/>
      <c r="C47" s="407"/>
      <c r="D47" s="407"/>
      <c r="E47" s="410"/>
      <c r="F47" s="413"/>
      <c r="G47" s="413"/>
      <c r="H47" s="413"/>
      <c r="I47" s="456"/>
      <c r="J47" s="457"/>
      <c r="K47" s="448"/>
      <c r="L47" s="448"/>
      <c r="M47" s="315" t="s">
        <v>439</v>
      </c>
      <c r="N47" s="324" t="s">
        <v>582</v>
      </c>
      <c r="O47" s="224" t="str">
        <f t="shared" ref="O47" si="4">IF(OR(P47="Preventivo",P47="Detectivo"),"Probabilidad",IF(P47="Correctivo","Impacto",""))</f>
        <v>Probabilidad</v>
      </c>
      <c r="P47" s="225" t="s">
        <v>23</v>
      </c>
      <c r="Q47" s="325" t="s">
        <v>68</v>
      </c>
      <c r="R47" s="461"/>
      <c r="S47" s="448"/>
      <c r="T47" s="448"/>
      <c r="U47" s="454"/>
      <c r="V47" s="260"/>
      <c r="W47" s="261"/>
      <c r="X47" s="262"/>
      <c r="Y47" s="263"/>
      <c r="Z47" s="418"/>
      <c r="AA47" s="452"/>
    </row>
    <row r="48" spans="1:27" ht="266.25" customHeight="1" thickBot="1" x14ac:dyDescent="0.3">
      <c r="A48" s="403">
        <v>16</v>
      </c>
      <c r="B48" s="403" t="s">
        <v>387</v>
      </c>
      <c r="C48" s="406" t="s">
        <v>60</v>
      </c>
      <c r="D48" s="406" t="s">
        <v>388</v>
      </c>
      <c r="E48" s="408" t="s">
        <v>389</v>
      </c>
      <c r="F48" s="411" t="s">
        <v>652</v>
      </c>
      <c r="G48" s="411" t="s">
        <v>532</v>
      </c>
      <c r="H48" s="411" t="s">
        <v>533</v>
      </c>
      <c r="I48" s="455" t="s">
        <v>534</v>
      </c>
      <c r="J48" s="448" t="s">
        <v>188</v>
      </c>
      <c r="K48" s="449" t="s">
        <v>219</v>
      </c>
      <c r="L48" s="450" t="s">
        <v>285</v>
      </c>
      <c r="M48" s="150" t="s">
        <v>441</v>
      </c>
      <c r="N48" s="317" t="s">
        <v>653</v>
      </c>
      <c r="O48" s="287" t="str">
        <f>IF(OR(P48="Preventivo",P48="Detectivo"),"Probabilidad",IF(P48="Correctivo","Impacto",""))</f>
        <v>Probabilidad</v>
      </c>
      <c r="P48" s="233" t="s">
        <v>23</v>
      </c>
      <c r="Q48" s="234" t="s">
        <v>79</v>
      </c>
      <c r="R48" s="144" t="s">
        <v>393</v>
      </c>
      <c r="S48" s="424" t="s">
        <v>219</v>
      </c>
      <c r="T48" s="450" t="s">
        <v>285</v>
      </c>
      <c r="U48" s="453" t="s">
        <v>394</v>
      </c>
      <c r="V48" s="258" t="s">
        <v>535</v>
      </c>
      <c r="W48" s="258" t="s">
        <v>536</v>
      </c>
      <c r="X48" s="259" t="s">
        <v>440</v>
      </c>
      <c r="Y48" s="273" t="s">
        <v>655</v>
      </c>
      <c r="Z48" s="417" t="s">
        <v>656</v>
      </c>
      <c r="AA48" s="451" t="s">
        <v>537</v>
      </c>
    </row>
    <row r="49" spans="1:27" ht="249" customHeight="1" thickBot="1" x14ac:dyDescent="0.3">
      <c r="A49" s="403"/>
      <c r="B49" s="403"/>
      <c r="C49" s="406"/>
      <c r="D49" s="406"/>
      <c r="E49" s="410"/>
      <c r="F49" s="413"/>
      <c r="G49" s="413"/>
      <c r="H49" s="413"/>
      <c r="I49" s="456"/>
      <c r="J49" s="448"/>
      <c r="K49" s="449"/>
      <c r="L49" s="450"/>
      <c r="M49" s="316" t="s">
        <v>442</v>
      </c>
      <c r="N49" s="317" t="s">
        <v>654</v>
      </c>
      <c r="O49" s="318" t="str">
        <f t="shared" ref="O49" si="5">IF(OR(P49="Preventivo",P49="Detectivo"),"Probabilidad",IF(P49="Correctivo","Impacto",""))</f>
        <v>Probabilidad</v>
      </c>
      <c r="P49" s="319" t="s">
        <v>23</v>
      </c>
      <c r="Q49" s="320" t="s">
        <v>79</v>
      </c>
      <c r="R49" s="321" t="s">
        <v>393</v>
      </c>
      <c r="S49" s="425"/>
      <c r="T49" s="450"/>
      <c r="U49" s="454"/>
      <c r="V49" s="245"/>
      <c r="W49" s="245"/>
      <c r="X49" s="245"/>
      <c r="Y49" s="336"/>
      <c r="Z49" s="418"/>
      <c r="AA49" s="452"/>
    </row>
    <row r="50" spans="1:27" ht="240.75" customHeight="1" thickBot="1" x14ac:dyDescent="0.3">
      <c r="A50" s="402">
        <v>17</v>
      </c>
      <c r="B50" s="402" t="s">
        <v>97</v>
      </c>
      <c r="C50" s="405" t="s">
        <v>60</v>
      </c>
      <c r="D50" s="405" t="s">
        <v>546</v>
      </c>
      <c r="E50" s="408" t="s">
        <v>390</v>
      </c>
      <c r="F50" s="411" t="s">
        <v>490</v>
      </c>
      <c r="G50" s="411" t="s">
        <v>538</v>
      </c>
      <c r="H50" s="411" t="s">
        <v>539</v>
      </c>
      <c r="I50" s="414" t="s">
        <v>590</v>
      </c>
      <c r="J50" s="448" t="s">
        <v>188</v>
      </c>
      <c r="K50" s="449" t="s">
        <v>219</v>
      </c>
      <c r="L50" s="450" t="s">
        <v>285</v>
      </c>
      <c r="M50" s="150" t="s">
        <v>552</v>
      </c>
      <c r="N50" s="322" t="s">
        <v>591</v>
      </c>
      <c r="O50" s="323" t="str">
        <f>IF(OR(P50="Preventivo",P50="Detectivo"),"Probabilidad",IF(P50="Correctivo","Impacto",""))</f>
        <v>Probabilidad</v>
      </c>
      <c r="P50" s="233" t="s">
        <v>43</v>
      </c>
      <c r="Q50" s="234" t="s">
        <v>79</v>
      </c>
      <c r="R50" s="143" t="s">
        <v>188</v>
      </c>
      <c r="S50" s="449" t="s">
        <v>219</v>
      </c>
      <c r="T50" s="450" t="s">
        <v>285</v>
      </c>
      <c r="U50" s="393" t="s">
        <v>394</v>
      </c>
      <c r="V50" s="339" t="s">
        <v>592</v>
      </c>
      <c r="W50" s="339" t="s">
        <v>593</v>
      </c>
      <c r="X50" s="343" t="s">
        <v>443</v>
      </c>
      <c r="Y50" s="344" t="s">
        <v>594</v>
      </c>
      <c r="Z50" s="396" t="s">
        <v>492</v>
      </c>
      <c r="AA50" s="399" t="s">
        <v>444</v>
      </c>
    </row>
    <row r="51" spans="1:27" ht="226.5" customHeight="1" thickBot="1" x14ac:dyDescent="0.3">
      <c r="A51" s="404"/>
      <c r="B51" s="404"/>
      <c r="C51" s="407"/>
      <c r="D51" s="407"/>
      <c r="E51" s="410"/>
      <c r="F51" s="413"/>
      <c r="G51" s="413"/>
      <c r="H51" s="413"/>
      <c r="I51" s="416"/>
      <c r="J51" s="448"/>
      <c r="K51" s="449"/>
      <c r="L51" s="450"/>
      <c r="M51" s="150" t="s">
        <v>553</v>
      </c>
      <c r="N51" s="322" t="s">
        <v>491</v>
      </c>
      <c r="O51" s="323" t="str">
        <f t="shared" ref="O51" si="6">IF(OR(P51="Preventivo",P51="Detectivo"),"Probabilidad",IF(P51="Correctivo","Impacto",""))</f>
        <v>Probabilidad</v>
      </c>
      <c r="P51" s="233" t="s">
        <v>23</v>
      </c>
      <c r="Q51" s="234" t="s">
        <v>79</v>
      </c>
      <c r="R51" s="144" t="s">
        <v>393</v>
      </c>
      <c r="S51" s="449"/>
      <c r="T51" s="450"/>
      <c r="U51" s="395"/>
      <c r="V51" s="345" t="s">
        <v>595</v>
      </c>
      <c r="W51" s="346" t="s">
        <v>596</v>
      </c>
      <c r="X51" s="173" t="s">
        <v>443</v>
      </c>
      <c r="Y51" s="174" t="s">
        <v>597</v>
      </c>
      <c r="Z51" s="398"/>
      <c r="AA51" s="401"/>
    </row>
    <row r="52" spans="1:27" ht="103" thickBot="1" x14ac:dyDescent="0.3">
      <c r="A52" s="402">
        <v>18</v>
      </c>
      <c r="B52" s="402" t="s">
        <v>658</v>
      </c>
      <c r="C52" s="405" t="s">
        <v>60</v>
      </c>
      <c r="D52" s="405" t="s">
        <v>659</v>
      </c>
      <c r="E52" s="408" t="s">
        <v>82</v>
      </c>
      <c r="F52" s="411" t="s">
        <v>660</v>
      </c>
      <c r="G52" s="411" t="s">
        <v>661</v>
      </c>
      <c r="H52" s="411" t="s">
        <v>662</v>
      </c>
      <c r="I52" s="414" t="s">
        <v>663</v>
      </c>
      <c r="J52" s="387" t="s">
        <v>290</v>
      </c>
      <c r="K52" s="388" t="s">
        <v>271</v>
      </c>
      <c r="L52" s="390" t="s">
        <v>189</v>
      </c>
      <c r="M52" s="150" t="s">
        <v>664</v>
      </c>
      <c r="N52" s="322" t="s">
        <v>667</v>
      </c>
      <c r="O52" s="323" t="str">
        <f>IF(OR(P52="Preventivo",P52="Detectivo"),"Probabilidad",IF(P52="Correctivo","Impacto",""))</f>
        <v>Probabilidad</v>
      </c>
      <c r="P52" s="233" t="s">
        <v>23</v>
      </c>
      <c r="Q52" s="234" t="s">
        <v>79</v>
      </c>
      <c r="R52" s="151" t="s">
        <v>670</v>
      </c>
      <c r="S52" s="388" t="s">
        <v>271</v>
      </c>
      <c r="T52" s="390" t="s">
        <v>189</v>
      </c>
      <c r="U52" s="393" t="s">
        <v>394</v>
      </c>
      <c r="V52" s="339" t="s">
        <v>675</v>
      </c>
      <c r="W52" s="339" t="s">
        <v>674</v>
      </c>
      <c r="X52" s="343" t="s">
        <v>677</v>
      </c>
      <c r="Y52" s="344">
        <v>46203</v>
      </c>
      <c r="Z52" s="396" t="s">
        <v>678</v>
      </c>
      <c r="AA52" s="399" t="s">
        <v>398</v>
      </c>
    </row>
    <row r="53" spans="1:27" ht="70" thickBot="1" x14ac:dyDescent="0.3">
      <c r="A53" s="403"/>
      <c r="B53" s="403"/>
      <c r="C53" s="406"/>
      <c r="D53" s="406"/>
      <c r="E53" s="409"/>
      <c r="F53" s="412"/>
      <c r="G53" s="412"/>
      <c r="H53" s="412"/>
      <c r="I53" s="415"/>
      <c r="J53" s="387"/>
      <c r="K53" s="389"/>
      <c r="L53" s="391"/>
      <c r="M53" s="150" t="s">
        <v>665</v>
      </c>
      <c r="N53" s="322" t="s">
        <v>668</v>
      </c>
      <c r="O53" s="323" t="str">
        <f>IF(OR(P53="Preventivo",P53="Detectivo"),"Probabilidad",IF(P53="Correctivo","Impacto",""))</f>
        <v>Probabilidad</v>
      </c>
      <c r="P53" s="233" t="s">
        <v>23</v>
      </c>
      <c r="Q53" s="234" t="s">
        <v>79</v>
      </c>
      <c r="R53" s="151" t="s">
        <v>670</v>
      </c>
      <c r="S53" s="389"/>
      <c r="T53" s="391"/>
      <c r="U53" s="394"/>
      <c r="V53" s="339" t="s">
        <v>672</v>
      </c>
      <c r="W53" s="366" t="s">
        <v>674</v>
      </c>
      <c r="X53" s="386" t="s">
        <v>677</v>
      </c>
      <c r="Y53" s="344">
        <v>46203</v>
      </c>
      <c r="Z53" s="397"/>
      <c r="AA53" s="400"/>
    </row>
    <row r="54" spans="1:27" ht="70" thickBot="1" x14ac:dyDescent="0.3">
      <c r="A54" s="404"/>
      <c r="B54" s="404"/>
      <c r="C54" s="407"/>
      <c r="D54" s="407"/>
      <c r="E54" s="410"/>
      <c r="F54" s="413"/>
      <c r="G54" s="413"/>
      <c r="H54" s="413"/>
      <c r="I54" s="416"/>
      <c r="J54" s="387"/>
      <c r="K54" s="389"/>
      <c r="L54" s="391"/>
      <c r="M54" s="150" t="s">
        <v>666</v>
      </c>
      <c r="N54" s="322" t="s">
        <v>669</v>
      </c>
      <c r="O54" s="323" t="str">
        <f t="shared" ref="O54" si="7">IF(OR(P54="Preventivo",P54="Detectivo"),"Probabilidad",IF(P54="Correctivo","Impacto",""))</f>
        <v>Probabilidad</v>
      </c>
      <c r="P54" s="233" t="s">
        <v>23</v>
      </c>
      <c r="Q54" s="234" t="s">
        <v>79</v>
      </c>
      <c r="R54" s="151" t="s">
        <v>671</v>
      </c>
      <c r="S54" s="392"/>
      <c r="T54" s="391"/>
      <c r="U54" s="395"/>
      <c r="V54" s="345" t="s">
        <v>673</v>
      </c>
      <c r="W54" s="346" t="s">
        <v>676</v>
      </c>
      <c r="X54" s="173" t="s">
        <v>677</v>
      </c>
      <c r="Y54" s="351">
        <v>46203</v>
      </c>
      <c r="Z54" s="398"/>
      <c r="AA54" s="401"/>
    </row>
  </sheetData>
  <sheetProtection algorithmName="SHA-512" hashValue="tVYEiyiqVRY6N/iPLsMo4oRNEiANZYELW6G88mEQPb3jlREpjtHgnqX1CZf4pmTM+9Sk7j/p9yg60WB4owniYQ==" saltValue="FXAiEXrbGuj1//wqnHZzgg==" spinCount="100000" sheet="1" objects="1" scenarios="1"/>
  <protectedRanges>
    <protectedRange sqref="L10 S10:U10" name="Rango3_1"/>
    <protectedRange sqref="C43:C54" name="Rango7_14_1"/>
    <protectedRange sqref="C33:C42" name="Rango7_1_1"/>
    <protectedRange sqref="Z33:AA34" name="Rango15_10"/>
    <protectedRange sqref="V17:Y17 V15:V16" name="Rango15_3_2"/>
    <protectedRange sqref="V20:Y20" name="Rango15_11"/>
    <protectedRange sqref="V21:Y21" name="Rango15_12"/>
    <protectedRange sqref="V22:Y22" name="Rango15_13"/>
    <protectedRange sqref="V23:Y23" name="Rango15_14"/>
    <protectedRange sqref="V30:W30 V32:Y32 X30:Y31" name="Rango15_15"/>
    <protectedRange sqref="V41:V42 Y41:Y42 V53 Y53" name="Rango15_1_1"/>
    <protectedRange sqref="W41:W42 W53" name="Rango15_1_1_1"/>
    <protectedRange sqref="X41:X42 X53" name="Rango15_2_1"/>
    <protectedRange sqref="V49" name="Rango15_1_2"/>
    <protectedRange sqref="W49" name="Rango15_2_4"/>
    <protectedRange sqref="X49" name="Rango15_3_1"/>
    <protectedRange sqref="Y49" name="Rango15_4_1"/>
    <protectedRange sqref="V50:Y52 V54:Y54" name="Rango15_1_3"/>
    <protectedRange sqref="W15:Y15" name="Rango15_3_3"/>
    <protectedRange sqref="W16:Y16" name="Rango15_3_4"/>
    <protectedRange sqref="Y18" name="Rango15_1_4"/>
    <protectedRange sqref="V18:X18" name="Rango15_1_1_2"/>
    <protectedRange sqref="V24:Y24" name="Rango15_2_5"/>
    <protectedRange sqref="V26:Y27" name="Rango15"/>
    <protectedRange sqref="V33:X34" name="Rango15_5"/>
    <protectedRange sqref="Y33:Y34" name="Rango15_1_5"/>
    <protectedRange sqref="V35:V36 W35:Y37" name="Rango15_8"/>
    <protectedRange sqref="V38:Y39" name="Rango15_9"/>
    <protectedRange sqref="Y40 V40" name="Rango15_1_6"/>
    <protectedRange sqref="W40" name="Rango15_1_1_3"/>
    <protectedRange sqref="X40" name="Rango15_2_6"/>
    <protectedRange sqref="V43:Y45" name="Rango15_18"/>
    <protectedRange sqref="V46:Y46" name="Rango15_2_7"/>
    <protectedRange sqref="V47:Y47" name="Rango15_3_5"/>
    <protectedRange sqref="V48:X48" name="Rango15_19"/>
    <protectedRange sqref="Y48" name="Rango15_20"/>
  </protectedRanges>
  <dataConsolidate/>
  <mergeCells count="294">
    <mergeCell ref="Z35:Z37"/>
    <mergeCell ref="AA35:AA37"/>
    <mergeCell ref="A15:A17"/>
    <mergeCell ref="B15:B17"/>
    <mergeCell ref="C15:C17"/>
    <mergeCell ref="D15:D17"/>
    <mergeCell ref="A18:A19"/>
    <mergeCell ref="B18:B19"/>
    <mergeCell ref="C18:C19"/>
    <mergeCell ref="D18:D19"/>
    <mergeCell ref="C20:C23"/>
    <mergeCell ref="B20:B23"/>
    <mergeCell ref="A20:A23"/>
    <mergeCell ref="D20:D23"/>
    <mergeCell ref="S15:S17"/>
    <mergeCell ref="G20:G23"/>
    <mergeCell ref="G24:G25"/>
    <mergeCell ref="H24:H25"/>
    <mergeCell ref="L26:L27"/>
    <mergeCell ref="R20:R23"/>
    <mergeCell ref="Q20:Q23"/>
    <mergeCell ref="Z18:Z19"/>
    <mergeCell ref="A35:A37"/>
    <mergeCell ref="B35:B37"/>
    <mergeCell ref="A33:A34"/>
    <mergeCell ref="B33:B34"/>
    <mergeCell ref="C33:C34"/>
    <mergeCell ref="D33:D34"/>
    <mergeCell ref="L30:L32"/>
    <mergeCell ref="K30:K32"/>
    <mergeCell ref="J30:J32"/>
    <mergeCell ref="I30:I32"/>
    <mergeCell ref="I26:I27"/>
    <mergeCell ref="G26:G27"/>
    <mergeCell ref="H26:H27"/>
    <mergeCell ref="B26:B27"/>
    <mergeCell ref="C26:C27"/>
    <mergeCell ref="J26:J27"/>
    <mergeCell ref="K26:K27"/>
    <mergeCell ref="H30:H32"/>
    <mergeCell ref="G30:G32"/>
    <mergeCell ref="D35:D37"/>
    <mergeCell ref="B24:B25"/>
    <mergeCell ref="C24:C25"/>
    <mergeCell ref="D24:D25"/>
    <mergeCell ref="U26:U27"/>
    <mergeCell ref="R26:R27"/>
    <mergeCell ref="S26:S27"/>
    <mergeCell ref="A40:A42"/>
    <mergeCell ref="C35:C36"/>
    <mergeCell ref="A24:A25"/>
    <mergeCell ref="C30:C32"/>
    <mergeCell ref="B30:B32"/>
    <mergeCell ref="D30:D32"/>
    <mergeCell ref="D26:D27"/>
    <mergeCell ref="T26:T27"/>
    <mergeCell ref="G33:G34"/>
    <mergeCell ref="H33:H34"/>
    <mergeCell ref="I33:I34"/>
    <mergeCell ref="J33:J34"/>
    <mergeCell ref="K33:K34"/>
    <mergeCell ref="L33:L34"/>
    <mergeCell ref="M33:M34"/>
    <mergeCell ref="N33:N34"/>
    <mergeCell ref="R33:R34"/>
    <mergeCell ref="A1:C3"/>
    <mergeCell ref="D1:T1"/>
    <mergeCell ref="D2:T2"/>
    <mergeCell ref="D3:T3"/>
    <mergeCell ref="A7:C7"/>
    <mergeCell ref="J7:U10"/>
    <mergeCell ref="A12:I12"/>
    <mergeCell ref="J12:L12"/>
    <mergeCell ref="A5:I5"/>
    <mergeCell ref="D7:I7"/>
    <mergeCell ref="M12:N12"/>
    <mergeCell ref="O12:Q12"/>
    <mergeCell ref="R12:T12"/>
    <mergeCell ref="U12:X12"/>
    <mergeCell ref="A10:C10"/>
    <mergeCell ref="D10:I10"/>
    <mergeCell ref="A8:C8"/>
    <mergeCell ref="D8:I8"/>
    <mergeCell ref="A9:C9"/>
    <mergeCell ref="D9:I9"/>
    <mergeCell ref="A48:A49"/>
    <mergeCell ref="B48:B49"/>
    <mergeCell ref="C48:C49"/>
    <mergeCell ref="D48:D49"/>
    <mergeCell ref="A50:A51"/>
    <mergeCell ref="B50:B51"/>
    <mergeCell ref="A38:A39"/>
    <mergeCell ref="B38:B39"/>
    <mergeCell ref="C38:C39"/>
    <mergeCell ref="D38:D39"/>
    <mergeCell ref="C50:C51"/>
    <mergeCell ref="D50:D51"/>
    <mergeCell ref="B40:B42"/>
    <mergeCell ref="C40:C42"/>
    <mergeCell ref="D40:D42"/>
    <mergeCell ref="A43:A45"/>
    <mergeCell ref="B43:B45"/>
    <mergeCell ref="C43:C45"/>
    <mergeCell ref="D43:D45"/>
    <mergeCell ref="A46:A47"/>
    <mergeCell ref="B46:B47"/>
    <mergeCell ref="C46:C47"/>
    <mergeCell ref="D46:D47"/>
    <mergeCell ref="E50:E51"/>
    <mergeCell ref="F15:F17"/>
    <mergeCell ref="F20:F23"/>
    <mergeCell ref="E20:E23"/>
    <mergeCell ref="F24:F25"/>
    <mergeCell ref="E38:E39"/>
    <mergeCell ref="E40:E42"/>
    <mergeCell ref="E43:E45"/>
    <mergeCell ref="E46:E47"/>
    <mergeCell ref="E48:E49"/>
    <mergeCell ref="E33:E34"/>
    <mergeCell ref="E15:E17"/>
    <mergeCell ref="E18:E19"/>
    <mergeCell ref="E24:E25"/>
    <mergeCell ref="F26:F27"/>
    <mergeCell ref="F33:F34"/>
    <mergeCell ref="F30:F32"/>
    <mergeCell ref="E30:E32"/>
    <mergeCell ref="F50:F51"/>
    <mergeCell ref="E35:E37"/>
    <mergeCell ref="F35:F37"/>
    <mergeCell ref="E26:E27"/>
    <mergeCell ref="AA26:AA27"/>
    <mergeCell ref="Z15:Z17"/>
    <mergeCell ref="AA15:AA17"/>
    <mergeCell ref="F18:F19"/>
    <mergeCell ref="G18:G19"/>
    <mergeCell ref="H18:H19"/>
    <mergeCell ref="I18:I19"/>
    <mergeCell ref="K18:K19"/>
    <mergeCell ref="L18:L19"/>
    <mergeCell ref="J18:J19"/>
    <mergeCell ref="G15:G17"/>
    <mergeCell ref="H15:H17"/>
    <mergeCell ref="I15:I17"/>
    <mergeCell ref="J15:J17"/>
    <mergeCell ref="K15:K17"/>
    <mergeCell ref="L15:L17"/>
    <mergeCell ref="T15:T17"/>
    <mergeCell ref="U15:U17"/>
    <mergeCell ref="U18:U19"/>
    <mergeCell ref="T18:T19"/>
    <mergeCell ref="AA18:AA19"/>
    <mergeCell ref="Z20:Z23"/>
    <mergeCell ref="AA20:AA23"/>
    <mergeCell ref="Z24:Z25"/>
    <mergeCell ref="AA24:AA25"/>
    <mergeCell ref="H20:H23"/>
    <mergeCell ref="J24:J25"/>
    <mergeCell ref="K24:K25"/>
    <mergeCell ref="L24:L25"/>
    <mergeCell ref="U24:U25"/>
    <mergeCell ref="U20:U23"/>
    <mergeCell ref="O20:O23"/>
    <mergeCell ref="N20:N23"/>
    <mergeCell ref="M20:M23"/>
    <mergeCell ref="L20:L23"/>
    <mergeCell ref="T20:T23"/>
    <mergeCell ref="S20:S23"/>
    <mergeCell ref="P20:P23"/>
    <mergeCell ref="M24:M25"/>
    <mergeCell ref="K20:K23"/>
    <mergeCell ref="J20:J23"/>
    <mergeCell ref="I20:I23"/>
    <mergeCell ref="I24:I25"/>
    <mergeCell ref="S24:S25"/>
    <mergeCell ref="T24:T25"/>
    <mergeCell ref="AA30:AA32"/>
    <mergeCell ref="Z30:Z32"/>
    <mergeCell ref="M30:M32"/>
    <mergeCell ref="U33:U34"/>
    <mergeCell ref="O33:O34"/>
    <mergeCell ref="P33:P34"/>
    <mergeCell ref="Q33:Q34"/>
    <mergeCell ref="S30:S32"/>
    <mergeCell ref="T30:T32"/>
    <mergeCell ref="U30:U32"/>
    <mergeCell ref="S33:S34"/>
    <mergeCell ref="T33:T34"/>
    <mergeCell ref="T35:T37"/>
    <mergeCell ref="S35:S37"/>
    <mergeCell ref="U35:U37"/>
    <mergeCell ref="F38:F39"/>
    <mergeCell ref="G38:G39"/>
    <mergeCell ref="H38:H39"/>
    <mergeCell ref="I38:I39"/>
    <mergeCell ref="J38:J39"/>
    <mergeCell ref="K38:K39"/>
    <mergeCell ref="L38:L39"/>
    <mergeCell ref="G35:G37"/>
    <mergeCell ref="H35:H37"/>
    <mergeCell ref="I35:I37"/>
    <mergeCell ref="J35:J37"/>
    <mergeCell ref="K35:K37"/>
    <mergeCell ref="L35:L37"/>
    <mergeCell ref="G43:G45"/>
    <mergeCell ref="H43:H45"/>
    <mergeCell ref="I43:I45"/>
    <mergeCell ref="J43:J45"/>
    <mergeCell ref="K43:K45"/>
    <mergeCell ref="L43:L45"/>
    <mergeCell ref="R46:R47"/>
    <mergeCell ref="AA38:AA39"/>
    <mergeCell ref="Z38:Z39"/>
    <mergeCell ref="T40:T42"/>
    <mergeCell ref="U40:U42"/>
    <mergeCell ref="Z40:Z42"/>
    <mergeCell ref="AA40:AA42"/>
    <mergeCell ref="T38:T39"/>
    <mergeCell ref="U38:U39"/>
    <mergeCell ref="L46:L47"/>
    <mergeCell ref="M40:M42"/>
    <mergeCell ref="S40:S42"/>
    <mergeCell ref="J40:J42"/>
    <mergeCell ref="AA48:AA49"/>
    <mergeCell ref="U46:U47"/>
    <mergeCell ref="Z46:Z47"/>
    <mergeCell ref="AA46:AA47"/>
    <mergeCell ref="F48:F49"/>
    <mergeCell ref="G48:G49"/>
    <mergeCell ref="H48:H49"/>
    <mergeCell ref="I48:I49"/>
    <mergeCell ref="J48:J49"/>
    <mergeCell ref="K48:K49"/>
    <mergeCell ref="L48:L49"/>
    <mergeCell ref="T48:T49"/>
    <mergeCell ref="U48:U49"/>
    <mergeCell ref="S46:S47"/>
    <mergeCell ref="S48:S49"/>
    <mergeCell ref="F46:F47"/>
    <mergeCell ref="G46:G47"/>
    <mergeCell ref="H46:H47"/>
    <mergeCell ref="I46:I47"/>
    <mergeCell ref="J46:J47"/>
    <mergeCell ref="K46:K47"/>
    <mergeCell ref="T46:T47"/>
    <mergeCell ref="L50:L51"/>
    <mergeCell ref="G50:G51"/>
    <mergeCell ref="H50:H51"/>
    <mergeCell ref="I50:I51"/>
    <mergeCell ref="S50:S51"/>
    <mergeCell ref="T50:T51"/>
    <mergeCell ref="U50:U51"/>
    <mergeCell ref="Z48:Z49"/>
    <mergeCell ref="Z50:Z51"/>
    <mergeCell ref="AA50:AA51"/>
    <mergeCell ref="Z26:Z27"/>
    <mergeCell ref="A26:A27"/>
    <mergeCell ref="A30:A32"/>
    <mergeCell ref="Z33:Z34"/>
    <mergeCell ref="AA33:AA34"/>
    <mergeCell ref="S38:S39"/>
    <mergeCell ref="S43:S45"/>
    <mergeCell ref="T43:T45"/>
    <mergeCell ref="F43:F45"/>
    <mergeCell ref="K40:K42"/>
    <mergeCell ref="L40:L42"/>
    <mergeCell ref="Z43:Z45"/>
    <mergeCell ref="V43:V45"/>
    <mergeCell ref="W43:W45"/>
    <mergeCell ref="X43:X45"/>
    <mergeCell ref="Y43:Y45"/>
    <mergeCell ref="U43:U45"/>
    <mergeCell ref="F40:F42"/>
    <mergeCell ref="G40:G42"/>
    <mergeCell ref="H40:H42"/>
    <mergeCell ref="I40:I42"/>
    <mergeCell ref="J50:J51"/>
    <mergeCell ref="K50:K51"/>
    <mergeCell ref="J52:J54"/>
    <mergeCell ref="K52:K54"/>
    <mergeCell ref="L52:L54"/>
    <mergeCell ref="S52:S54"/>
    <mergeCell ref="T52:T54"/>
    <mergeCell ref="U52:U54"/>
    <mergeCell ref="Z52:Z54"/>
    <mergeCell ref="AA52:AA54"/>
    <mergeCell ref="A52:A54"/>
    <mergeCell ref="B52:B54"/>
    <mergeCell ref="C52:C54"/>
    <mergeCell ref="D52:D54"/>
    <mergeCell ref="E52:E54"/>
    <mergeCell ref="F52:F54"/>
    <mergeCell ref="G52:G54"/>
    <mergeCell ref="H52:H54"/>
    <mergeCell ref="I52:I54"/>
  </mergeCells>
  <phoneticPr fontId="59" type="noConversion"/>
  <conditionalFormatting sqref="R14">
    <cfRule type="cellIs" dxfId="4" priority="1" operator="equal">
      <formula>"Muy Alta"</formula>
    </cfRule>
    <cfRule type="cellIs" dxfId="3" priority="2" operator="equal">
      <formula>"Alta"</formula>
    </cfRule>
    <cfRule type="cellIs" dxfId="2" priority="3" operator="equal">
      <formula>"Media"</formula>
    </cfRule>
    <cfRule type="cellIs" dxfId="1" priority="4" operator="equal">
      <formula>"Baja"</formula>
    </cfRule>
    <cfRule type="cellIs" dxfId="0" priority="5" operator="equal">
      <formula>"Muy Baja"</formula>
    </cfRule>
  </conditionalFormatting>
  <dataValidations xWindow="1170" yWindow="542" count="15">
    <dataValidation allowBlank="1" showInputMessage="1" showErrorMessage="1" prompt="Registre la denominación de los GIT's que interactuan en el Proceso" sqref="D10:E10" xr:uid="{00000000-0002-0000-0200-000001000000}"/>
    <dataValidation allowBlank="1" showInputMessage="1" showErrorMessage="1" prompt="Seleccione el tipo de Proceso" sqref="D7:E7" xr:uid="{00000000-0002-0000-0200-000008000000}"/>
    <dataValidation allowBlank="1" showInputMessage="1" showErrorMessage="1" prompt="Seleccione área o dependencia Líder del Proceso" sqref="D9:I9" xr:uid="{00000000-0002-0000-0200-000009000000}"/>
    <dataValidation allowBlank="1" showInputMessage="1" showErrorMessage="1" prompt="Seleccione el nombre del Proceso" sqref="D8:I8" xr:uid="{00000000-0002-0000-0200-00000A000000}"/>
    <dataValidation allowBlank="1" showInputMessage="1" showErrorMessage="1" prompt="Por favor de clic en el botón &quot;Ayuda&quot;, para validar la redacción del riesgo._x000a_" sqref="F20 F24 F46 F48" xr:uid="{7F2034EF-C6BD-4F11-847C-F065C2726EFC}"/>
    <dataValidation allowBlank="1" showInputMessage="1" showErrorMessage="1" prompt="Circunstancias bajo las cuales se presenta el riesgo, es la situación más evidente frente al riesgo, redacte de la forma más concreta posible." sqref="G20 G24 G26 G28:G29 G46 G48 G50 G52:G53" xr:uid="{6615EE9C-152C-49BA-8E0A-641890A139C9}"/>
    <dataValidation allowBlank="1" showInputMessage="1" showErrorMessage="1" prompt="Causa  principal  o básica, corresponde a las razones por la cuales se puede presentar  el riesgo, redacte de la forma más concreta posible." sqref="H20 H24 H26 H28:H29 H46 H48 H50 H52:H53" xr:uid="{E30B9ADB-E869-43C2-97F2-4519386D0EBB}"/>
    <dataValidation allowBlank="1" showInputMessage="1" showErrorMessage="1" prompt="A partir de la medida de tratamiento seleccionada, defina las actividades de control del riesgo que permitan contrarrestar la causa raíz asociada._x000a_" sqref="V20:V24 V15:V18 V46:V48 V35:V37 V40:V43 V50:V54" xr:uid="{1C58B3AB-5216-4C56-904C-B752DB39817B}"/>
    <dataValidation allowBlank="1" showInputMessage="1" showErrorMessage="1" prompt="Indique cual es la evidencia o el soporte de la implementación de la actividad de control." sqref="W20:W24 W15:W18 W35:W37 W40:W54" xr:uid="{B37AA414-1558-4D43-90AD-6FF092D5FAD3}"/>
    <dataValidation allowBlank="1" showInputMessage="1" showErrorMessage="1" prompt="Registre el cargo del funcionario responsable de implementar la actividad de control." sqref="X20:X24 X15:X18 X35:X37 X40:X43 X46:X54" xr:uid="{6B6A78D6-B012-49FD-8B9B-4C01C3922790}"/>
    <dataValidation allowBlank="1" showInputMessage="1" showErrorMessage="1" prompt="Registre la fecha que como plazo máximo proyecta para cumplir con la implementación de la (las) respectiva(s) actividad(es) de control." sqref="Y35:Y37 Y15:Y18 Y20:Y24 Y46:Y48 Y40:Y43 Y50:Y54" xr:uid="{43BFB9F1-9AC2-4034-9706-BF7C9050747A}"/>
    <dataValidation allowBlank="1" showInputMessage="1" showErrorMessage="1" prompt="Describa las consecuencias que se generarían al presentarse la respectiva causa y la materialización del riesgo." sqref="I28:I29" xr:uid="{2AF5D4C1-D952-405E-86DD-5B65075069A0}"/>
    <dataValidation allowBlank="1" showInputMessage="1" showErrorMessage="1" prompt="Circunstancias bajo las cuales se presenta el riesgo, es la situación más evidente frente al riesgo, redacte de la forma más concreta posible." sqref="H43" xr:uid="{09CBEF9C-6F01-475C-93CF-BDE79DB79006}">
      <formula1>0</formula1>
      <formula2>0</formula2>
    </dataValidation>
    <dataValidation allowBlank="1" showInputMessage="1" showErrorMessage="1" prompt="Describa las consecuencias que se generarían al presentarse la respectiva causa y la materialización del riesgo." sqref="G43 I43" xr:uid="{27579382-0A70-4532-B38E-DCF574D52B7D}">
      <formula1>0</formula1>
      <formula2>0</formula2>
    </dataValidation>
    <dataValidation allowBlank="1" showInputMessage="1" showErrorMessage="1" prompt="Por favor de clic en el botón &quot;Ayuda&quot;, para validar la redacción del riesgo._x000a_" sqref="F43" xr:uid="{11626E5E-2739-4C4E-B8B4-1ED79B2C750C}">
      <formula1>0</formula1>
      <formula2>0</formula2>
    </dataValidation>
  </dataValidation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X242"/>
  <sheetViews>
    <sheetView showGridLines="0" zoomScale="66" zoomScaleNormal="66" workbookViewId="0">
      <selection activeCell="A43" sqref="A43"/>
    </sheetView>
  </sheetViews>
  <sheetFormatPr baseColWidth="10" defaultColWidth="0" defaultRowHeight="35.25" customHeight="1" x14ac:dyDescent="0.2"/>
  <cols>
    <col min="1" max="1" width="11.5" style="110" customWidth="1"/>
    <col min="2" max="2" width="33.5" style="3" customWidth="1"/>
    <col min="3" max="3" width="24.5" style="3" customWidth="1"/>
    <col min="4" max="4" width="25.33203125" style="3" customWidth="1"/>
    <col min="5" max="5" width="14.5" style="3" customWidth="1"/>
    <col min="6" max="16" width="11.5" style="3" customWidth="1"/>
    <col min="17" max="21" width="11.5" style="3" hidden="1" customWidth="1"/>
    <col min="22" max="24" width="0" style="3" hidden="1" customWidth="1"/>
    <col min="25" max="16384" width="11.5" style="3" hidden="1"/>
  </cols>
  <sheetData>
    <row r="1" spans="1:21" ht="25.25" customHeight="1" x14ac:dyDescent="0.2">
      <c r="A1" s="661"/>
      <c r="B1" s="662"/>
      <c r="C1" s="653" t="s">
        <v>191</v>
      </c>
      <c r="D1" s="654"/>
      <c r="E1" s="654"/>
      <c r="F1" s="654"/>
      <c r="G1" s="654"/>
      <c r="H1" s="654"/>
      <c r="I1" s="654"/>
      <c r="J1" s="654"/>
      <c r="K1" s="654"/>
      <c r="L1" s="654"/>
      <c r="M1" s="654"/>
      <c r="N1" s="654"/>
      <c r="O1" s="654"/>
      <c r="P1" s="655"/>
    </row>
    <row r="2" spans="1:21" ht="25.25" customHeight="1" thickBot="1" x14ac:dyDescent="0.25">
      <c r="A2" s="663"/>
      <c r="B2" s="664"/>
      <c r="C2" s="656"/>
      <c r="D2" s="657"/>
      <c r="E2" s="657"/>
      <c r="F2" s="657"/>
      <c r="G2" s="657"/>
      <c r="H2" s="657"/>
      <c r="I2" s="657"/>
      <c r="J2" s="657"/>
      <c r="K2" s="657"/>
      <c r="L2" s="657"/>
      <c r="M2" s="657"/>
      <c r="N2" s="657"/>
      <c r="O2" s="657"/>
      <c r="P2" s="658"/>
    </row>
    <row r="3" spans="1:21" ht="25.25" customHeight="1" x14ac:dyDescent="0.2">
      <c r="A3" s="666" t="s">
        <v>192</v>
      </c>
      <c r="B3" s="667"/>
      <c r="C3" s="667"/>
      <c r="D3" s="667"/>
      <c r="E3" s="667"/>
      <c r="F3" s="667"/>
      <c r="G3" s="667"/>
      <c r="H3" s="667"/>
      <c r="I3" s="667"/>
      <c r="J3" s="667"/>
      <c r="K3" s="667"/>
      <c r="L3" s="667"/>
      <c r="M3" s="667"/>
      <c r="N3" s="667"/>
      <c r="O3" s="667"/>
      <c r="P3" s="667"/>
      <c r="Q3" s="86"/>
    </row>
    <row r="4" spans="1:21" ht="25.25" customHeight="1" x14ac:dyDescent="0.2">
      <c r="A4" s="668"/>
      <c r="B4" s="669"/>
      <c r="C4" s="669"/>
      <c r="D4" s="669"/>
      <c r="E4" s="669"/>
      <c r="F4" s="669"/>
      <c r="G4" s="669"/>
      <c r="H4" s="669"/>
      <c r="I4" s="669"/>
      <c r="J4" s="669"/>
      <c r="K4" s="669"/>
      <c r="L4" s="669"/>
      <c r="M4" s="669"/>
      <c r="N4" s="669"/>
      <c r="O4" s="669"/>
      <c r="P4" s="669"/>
      <c r="Q4" s="86"/>
    </row>
    <row r="5" spans="1:21" ht="21.75" customHeight="1" x14ac:dyDescent="0.2">
      <c r="A5" s="668"/>
      <c r="B5" s="669"/>
      <c r="C5" s="669"/>
      <c r="D5" s="669"/>
      <c r="E5" s="669"/>
      <c r="F5" s="669"/>
      <c r="G5" s="669"/>
      <c r="H5" s="669"/>
      <c r="I5" s="669"/>
      <c r="J5" s="669"/>
      <c r="K5" s="669"/>
      <c r="L5" s="669"/>
      <c r="M5" s="669"/>
      <c r="N5" s="669"/>
      <c r="O5" s="669"/>
      <c r="P5" s="669"/>
      <c r="Q5" s="86"/>
    </row>
    <row r="6" spans="1:21" s="140" customFormat="1" ht="49.5" customHeight="1" x14ac:dyDescent="0.2">
      <c r="A6" s="670" t="s">
        <v>193</v>
      </c>
      <c r="B6" s="671"/>
      <c r="C6" s="671"/>
      <c r="D6" s="671"/>
      <c r="E6" s="671"/>
      <c r="F6" s="671"/>
      <c r="G6" s="671"/>
      <c r="H6" s="671"/>
      <c r="I6" s="671"/>
      <c r="J6" s="671"/>
      <c r="K6" s="671"/>
      <c r="L6" s="671"/>
      <c r="M6" s="671"/>
      <c r="N6" s="671"/>
      <c r="O6" s="671"/>
      <c r="P6" s="671"/>
      <c r="Q6" s="139"/>
    </row>
    <row r="7" spans="1:21" s="140" customFormat="1" ht="36" customHeight="1" x14ac:dyDescent="0.2">
      <c r="A7" s="670" t="s">
        <v>194</v>
      </c>
      <c r="B7" s="671"/>
      <c r="C7" s="671"/>
      <c r="D7" s="671"/>
      <c r="E7" s="671"/>
      <c r="F7" s="671"/>
      <c r="G7" s="671"/>
      <c r="H7" s="671"/>
      <c r="I7" s="671"/>
      <c r="J7" s="671"/>
      <c r="K7" s="671"/>
      <c r="L7" s="671"/>
      <c r="M7" s="671"/>
      <c r="N7" s="671"/>
      <c r="O7" s="671"/>
      <c r="P7" s="671"/>
      <c r="Q7" s="139"/>
    </row>
    <row r="8" spans="1:21" s="140" customFormat="1" ht="38.25" customHeight="1" thickBot="1" x14ac:dyDescent="0.25">
      <c r="A8" s="672" t="s">
        <v>195</v>
      </c>
      <c r="B8" s="673"/>
      <c r="C8" s="673"/>
      <c r="D8" s="673"/>
      <c r="E8" s="673"/>
      <c r="F8" s="673"/>
      <c r="G8" s="673"/>
      <c r="H8" s="673"/>
      <c r="I8" s="673"/>
      <c r="J8" s="673"/>
      <c r="K8" s="673"/>
      <c r="L8" s="673"/>
      <c r="M8" s="673"/>
      <c r="N8" s="673"/>
      <c r="O8" s="673"/>
      <c r="P8" s="673"/>
      <c r="Q8" s="139"/>
    </row>
    <row r="9" spans="1:21" ht="17" thickBot="1" x14ac:dyDescent="0.25">
      <c r="A9" s="617" t="s">
        <v>196</v>
      </c>
      <c r="B9" s="618"/>
      <c r="C9" s="618"/>
      <c r="D9" s="618"/>
      <c r="E9" s="618"/>
      <c r="F9" s="618"/>
      <c r="G9" s="618"/>
      <c r="H9" s="618"/>
      <c r="I9" s="618"/>
      <c r="J9" s="618"/>
      <c r="K9" s="618"/>
      <c r="L9" s="618"/>
      <c r="M9" s="618"/>
      <c r="N9" s="618"/>
      <c r="O9" s="618"/>
      <c r="P9" s="619"/>
    </row>
    <row r="10" spans="1:21" ht="56.25" customHeight="1" x14ac:dyDescent="0.2">
      <c r="A10" s="659" t="s">
        <v>197</v>
      </c>
      <c r="B10" s="659"/>
      <c r="C10" s="659"/>
      <c r="D10" s="659"/>
      <c r="E10" s="659"/>
      <c r="F10" s="659"/>
      <c r="G10" s="659"/>
      <c r="H10" s="659"/>
      <c r="I10" s="659"/>
      <c r="J10" s="659"/>
      <c r="K10" s="659"/>
      <c r="L10" s="659"/>
      <c r="M10" s="659"/>
      <c r="N10" s="659"/>
      <c r="O10" s="659"/>
      <c r="P10" s="659"/>
    </row>
    <row r="11" spans="1:21" ht="27" customHeight="1" x14ac:dyDescent="0.2">
      <c r="A11" s="3"/>
      <c r="B11" s="620" t="s">
        <v>198</v>
      </c>
      <c r="C11" s="620"/>
      <c r="D11" s="620"/>
      <c r="E11" s="620"/>
      <c r="F11" s="620"/>
      <c r="G11" s="58"/>
      <c r="H11" s="58"/>
      <c r="I11" s="58"/>
      <c r="J11" s="58"/>
      <c r="K11" s="58"/>
      <c r="L11" s="58"/>
      <c r="M11" s="58"/>
      <c r="N11" s="58"/>
      <c r="O11" s="58"/>
      <c r="P11" s="58"/>
      <c r="Q11" s="58"/>
      <c r="R11" s="58"/>
      <c r="S11" s="58"/>
      <c r="T11" s="58"/>
      <c r="U11" s="58"/>
    </row>
    <row r="12" spans="1:21" ht="16" x14ac:dyDescent="0.2">
      <c r="A12" s="107"/>
      <c r="B12" s="80"/>
      <c r="C12" s="80"/>
      <c r="D12" s="80"/>
      <c r="E12" s="58"/>
      <c r="F12" s="58"/>
      <c r="G12" s="58"/>
      <c r="H12" s="58"/>
      <c r="I12" s="58"/>
      <c r="J12" s="58"/>
      <c r="K12" s="58"/>
      <c r="L12" s="58"/>
      <c r="M12" s="58"/>
      <c r="N12" s="58"/>
      <c r="O12" s="58"/>
      <c r="P12" s="58"/>
      <c r="Q12" s="58"/>
      <c r="R12" s="58"/>
      <c r="S12" s="58"/>
      <c r="T12" s="58"/>
      <c r="U12" s="58"/>
    </row>
    <row r="13" spans="1:21" ht="48" customHeight="1" x14ac:dyDescent="0.2">
      <c r="A13" s="107"/>
      <c r="B13" s="102" t="s">
        <v>186</v>
      </c>
      <c r="C13" s="102" t="s">
        <v>199</v>
      </c>
      <c r="D13" s="660" t="s">
        <v>200</v>
      </c>
      <c r="E13" s="660"/>
      <c r="F13" s="660"/>
      <c r="G13" s="665" t="s">
        <v>60</v>
      </c>
      <c r="H13" s="665"/>
      <c r="I13" s="58"/>
      <c r="J13" s="58"/>
      <c r="K13" s="58"/>
      <c r="L13" s="58"/>
      <c r="M13" s="58"/>
      <c r="N13" s="58"/>
      <c r="O13" s="58"/>
      <c r="P13" s="58"/>
      <c r="Q13" s="58"/>
      <c r="R13" s="58"/>
      <c r="S13" s="58"/>
      <c r="T13" s="58"/>
      <c r="U13" s="58"/>
    </row>
    <row r="14" spans="1:21" ht="56.25" customHeight="1" x14ac:dyDescent="0.2">
      <c r="A14" s="107" t="s">
        <v>201</v>
      </c>
      <c r="B14" s="81" t="s">
        <v>202</v>
      </c>
      <c r="C14" s="103" t="s">
        <v>203</v>
      </c>
      <c r="D14" s="674" t="s">
        <v>204</v>
      </c>
      <c r="E14" s="674"/>
      <c r="F14" s="674"/>
      <c r="G14" s="107"/>
      <c r="H14" s="107"/>
      <c r="I14" s="58"/>
      <c r="J14" s="58"/>
      <c r="K14" s="58"/>
      <c r="L14" s="58"/>
      <c r="M14" s="58"/>
      <c r="N14" s="58"/>
      <c r="O14" s="58"/>
      <c r="P14" s="58"/>
      <c r="Q14" s="58"/>
      <c r="R14" s="58"/>
      <c r="S14" s="58"/>
      <c r="T14" s="58"/>
      <c r="U14" s="58"/>
    </row>
    <row r="15" spans="1:21" ht="71.25" customHeight="1" x14ac:dyDescent="0.2">
      <c r="A15" s="107" t="s">
        <v>205</v>
      </c>
      <c r="B15" s="82" t="s">
        <v>206</v>
      </c>
      <c r="C15" s="103" t="s">
        <v>207</v>
      </c>
      <c r="D15" s="674" t="s">
        <v>208</v>
      </c>
      <c r="E15" s="674"/>
      <c r="F15" s="674"/>
      <c r="G15" s="107"/>
      <c r="H15" s="107"/>
      <c r="I15" s="58"/>
      <c r="J15" s="58"/>
      <c r="K15" s="58"/>
      <c r="L15" s="58"/>
      <c r="M15" s="58"/>
      <c r="N15" s="58"/>
      <c r="O15" s="58"/>
      <c r="P15" s="58"/>
      <c r="Q15" s="58"/>
      <c r="R15" s="58"/>
      <c r="S15" s="58"/>
      <c r="T15" s="58"/>
      <c r="U15" s="58"/>
    </row>
    <row r="16" spans="1:21" ht="56.25" customHeight="1" x14ac:dyDescent="0.2">
      <c r="A16" s="107" t="s">
        <v>209</v>
      </c>
      <c r="B16" s="83" t="s">
        <v>210</v>
      </c>
      <c r="C16" s="103" t="s">
        <v>211</v>
      </c>
      <c r="D16" s="674" t="s">
        <v>212</v>
      </c>
      <c r="E16" s="674"/>
      <c r="F16" s="674"/>
      <c r="G16" s="679" t="s">
        <v>213</v>
      </c>
      <c r="H16" s="679"/>
      <c r="I16" s="58"/>
      <c r="J16" s="58"/>
      <c r="K16" s="58"/>
      <c r="L16" s="58"/>
      <c r="M16" s="58"/>
      <c r="N16" s="58"/>
      <c r="O16" s="58"/>
      <c r="P16" s="58"/>
      <c r="Q16" s="58"/>
      <c r="R16" s="58"/>
      <c r="S16" s="58"/>
      <c r="T16" s="58"/>
      <c r="U16" s="58"/>
    </row>
    <row r="17" spans="1:24" ht="56.25" customHeight="1" x14ac:dyDescent="0.2">
      <c r="A17" s="107" t="s">
        <v>214</v>
      </c>
      <c r="B17" s="84" t="s">
        <v>215</v>
      </c>
      <c r="C17" s="103" t="s">
        <v>216</v>
      </c>
      <c r="D17" s="674" t="s">
        <v>217</v>
      </c>
      <c r="E17" s="674"/>
      <c r="F17" s="674"/>
      <c r="G17" s="679" t="s">
        <v>218</v>
      </c>
      <c r="H17" s="679"/>
      <c r="I17" s="58"/>
      <c r="J17" s="58"/>
      <c r="K17" s="58"/>
      <c r="L17" s="58"/>
      <c r="M17" s="58"/>
      <c r="N17" s="58"/>
      <c r="O17" s="58"/>
      <c r="P17" s="58"/>
      <c r="Q17" s="58"/>
      <c r="R17" s="58"/>
      <c r="S17" s="58"/>
      <c r="T17" s="58"/>
      <c r="U17" s="58"/>
    </row>
    <row r="18" spans="1:24" ht="56.25" customHeight="1" x14ac:dyDescent="0.2">
      <c r="A18" s="107" t="s">
        <v>219</v>
      </c>
      <c r="B18" s="85" t="s">
        <v>220</v>
      </c>
      <c r="C18" s="103" t="s">
        <v>221</v>
      </c>
      <c r="D18" s="674" t="s">
        <v>222</v>
      </c>
      <c r="E18" s="674"/>
      <c r="F18" s="674"/>
      <c r="G18" s="679" t="s">
        <v>223</v>
      </c>
      <c r="H18" s="679"/>
      <c r="I18" s="58"/>
      <c r="J18" s="58"/>
      <c r="K18" s="58"/>
      <c r="L18" s="58"/>
      <c r="M18" s="58"/>
      <c r="N18" s="58"/>
      <c r="O18" s="58"/>
      <c r="P18" s="58"/>
      <c r="Q18" s="58"/>
      <c r="R18" s="58"/>
      <c r="S18" s="58"/>
      <c r="T18" s="58"/>
      <c r="U18" s="58"/>
    </row>
    <row r="19" spans="1:24" ht="21" thickBot="1" x14ac:dyDescent="0.25">
      <c r="A19" s="107"/>
      <c r="B19" s="58"/>
      <c r="C19" s="74"/>
      <c r="D19" s="74"/>
      <c r="E19" s="58"/>
      <c r="F19" s="58"/>
      <c r="G19" s="58"/>
      <c r="H19" s="58"/>
      <c r="I19" s="58"/>
      <c r="J19" s="58"/>
      <c r="K19" s="58"/>
      <c r="L19" s="58"/>
      <c r="M19" s="58"/>
      <c r="N19" s="58"/>
      <c r="O19" s="58"/>
      <c r="P19" s="58"/>
      <c r="Q19" s="58"/>
      <c r="R19" s="58"/>
      <c r="S19" s="58"/>
      <c r="T19" s="58"/>
      <c r="U19" s="58"/>
    </row>
    <row r="20" spans="1:24" ht="15" hidden="1" x14ac:dyDescent="0.2">
      <c r="A20" s="107"/>
      <c r="B20" s="75"/>
      <c r="C20" s="75"/>
      <c r="D20" s="75"/>
      <c r="E20" s="58"/>
      <c r="F20" s="58"/>
      <c r="G20" s="58"/>
      <c r="H20" s="58"/>
      <c r="I20" s="58"/>
      <c r="J20" s="58"/>
      <c r="K20" s="58"/>
      <c r="L20" s="58"/>
      <c r="M20" s="58"/>
      <c r="N20" s="58"/>
      <c r="O20" s="58"/>
      <c r="P20" s="58"/>
      <c r="Q20" s="58"/>
      <c r="R20" s="58"/>
      <c r="S20" s="58"/>
      <c r="T20" s="58"/>
      <c r="U20" s="58"/>
    </row>
    <row r="21" spans="1:24" ht="15" hidden="1" x14ac:dyDescent="0.2">
      <c r="A21" s="107"/>
      <c r="B21" s="58" t="s">
        <v>224</v>
      </c>
      <c r="C21" s="58" t="s">
        <v>173</v>
      </c>
      <c r="D21" s="58" t="s">
        <v>225</v>
      </c>
      <c r="E21" s="58"/>
      <c r="F21" s="58"/>
      <c r="G21" s="58"/>
      <c r="H21" s="58"/>
      <c r="I21" s="58"/>
      <c r="J21" s="58"/>
      <c r="K21" s="58"/>
      <c r="L21" s="58"/>
      <c r="M21" s="58"/>
      <c r="N21" s="58"/>
      <c r="O21" s="58"/>
      <c r="P21" s="58"/>
      <c r="Q21" s="58"/>
      <c r="R21" s="58"/>
      <c r="S21" s="58"/>
      <c r="T21" s="58"/>
      <c r="U21" s="58"/>
    </row>
    <row r="22" spans="1:24" ht="15" hidden="1" x14ac:dyDescent="0.2">
      <c r="A22" s="107" t="s">
        <v>185</v>
      </c>
      <c r="B22" s="58" t="s">
        <v>226</v>
      </c>
      <c r="C22" s="58" t="s">
        <v>227</v>
      </c>
      <c r="D22" s="58" t="s">
        <v>228</v>
      </c>
      <c r="E22" s="58"/>
      <c r="F22" s="58"/>
      <c r="G22" s="58"/>
      <c r="H22" s="58"/>
      <c r="I22" s="58"/>
      <c r="J22" s="58"/>
      <c r="K22" s="58"/>
      <c r="L22" s="58"/>
      <c r="M22" s="58"/>
      <c r="N22" s="58"/>
      <c r="O22" s="58"/>
      <c r="P22" s="58"/>
      <c r="Q22" s="58"/>
      <c r="R22" s="58"/>
      <c r="S22" s="58"/>
      <c r="T22" s="58"/>
      <c r="U22" s="58"/>
    </row>
    <row r="23" spans="1:24" ht="15" hidden="1" x14ac:dyDescent="0.2">
      <c r="A23" s="107"/>
      <c r="B23" s="58" t="s">
        <v>60</v>
      </c>
      <c r="C23" s="58" t="s">
        <v>229</v>
      </c>
      <c r="D23" s="58" t="s">
        <v>168</v>
      </c>
      <c r="E23" s="58" t="s">
        <v>230</v>
      </c>
      <c r="F23" s="58"/>
      <c r="G23" s="58"/>
      <c r="H23" s="58"/>
      <c r="I23" s="58"/>
      <c r="J23" s="58"/>
      <c r="K23" s="58"/>
      <c r="L23" s="58"/>
      <c r="M23" s="58"/>
      <c r="N23" s="58"/>
      <c r="O23" s="58"/>
      <c r="P23" s="58"/>
      <c r="Q23" s="58"/>
      <c r="R23" s="58"/>
      <c r="S23" s="58"/>
      <c r="T23" s="58"/>
      <c r="U23" s="58"/>
    </row>
    <row r="24" spans="1:24" ht="15" hidden="1" x14ac:dyDescent="0.2">
      <c r="A24" s="107"/>
      <c r="B24" s="58"/>
      <c r="C24" s="58" t="s">
        <v>231</v>
      </c>
      <c r="D24" s="58" t="s">
        <v>232</v>
      </c>
      <c r="E24" s="58" t="s">
        <v>233</v>
      </c>
      <c r="F24" s="58"/>
      <c r="G24" s="58"/>
      <c r="H24" s="58"/>
      <c r="I24" s="58"/>
      <c r="J24" s="58"/>
      <c r="K24" s="58"/>
      <c r="L24" s="58"/>
      <c r="M24" s="58"/>
      <c r="N24" s="58"/>
      <c r="O24" s="58"/>
      <c r="P24" s="58"/>
      <c r="Q24" s="58"/>
      <c r="R24" s="58"/>
      <c r="S24" s="58"/>
      <c r="T24" s="58"/>
      <c r="U24" s="58"/>
    </row>
    <row r="25" spans="1:24" ht="15" hidden="1" x14ac:dyDescent="0.2">
      <c r="A25" s="107"/>
      <c r="B25" s="58"/>
      <c r="C25" s="58" t="s">
        <v>234</v>
      </c>
      <c r="D25" s="58" t="s">
        <v>235</v>
      </c>
      <c r="E25" s="58" t="s">
        <v>236</v>
      </c>
      <c r="F25" s="58"/>
      <c r="G25" s="58"/>
      <c r="H25" s="58"/>
      <c r="I25" s="58"/>
      <c r="J25" s="58"/>
      <c r="K25" s="58"/>
      <c r="L25" s="58"/>
      <c r="M25" s="58"/>
      <c r="N25" s="58"/>
      <c r="O25" s="58"/>
      <c r="P25" s="58"/>
      <c r="Q25" s="58"/>
      <c r="R25" s="58"/>
      <c r="S25" s="58"/>
      <c r="T25" s="58"/>
      <c r="U25" s="58"/>
    </row>
    <row r="26" spans="1:24" ht="16" hidden="1" thickBot="1" x14ac:dyDescent="0.25">
      <c r="A26" s="107"/>
      <c r="B26" s="58"/>
      <c r="C26" s="58"/>
      <c r="D26" s="58"/>
      <c r="E26" s="58"/>
      <c r="F26" s="58"/>
      <c r="G26" s="58"/>
      <c r="H26" s="58"/>
      <c r="I26" s="58"/>
      <c r="J26" s="58"/>
      <c r="K26" s="58"/>
      <c r="L26" s="58"/>
      <c r="M26" s="58"/>
      <c r="N26" s="58"/>
      <c r="O26" s="58"/>
    </row>
    <row r="27" spans="1:24" ht="17" thickBot="1" x14ac:dyDescent="0.25">
      <c r="A27" s="617" t="s">
        <v>237</v>
      </c>
      <c r="B27" s="618"/>
      <c r="C27" s="618"/>
      <c r="D27" s="618"/>
      <c r="E27" s="618"/>
      <c r="F27" s="618"/>
      <c r="G27" s="618"/>
      <c r="H27" s="618"/>
      <c r="I27" s="618"/>
      <c r="J27" s="618"/>
      <c r="K27" s="618"/>
      <c r="L27" s="618"/>
      <c r="M27" s="618"/>
      <c r="N27" s="618"/>
      <c r="O27" s="618"/>
      <c r="P27" s="619"/>
    </row>
    <row r="28" spans="1:24" ht="130.5" customHeight="1" thickBot="1" x14ac:dyDescent="0.25">
      <c r="A28" s="638" t="s">
        <v>238</v>
      </c>
      <c r="B28" s="638"/>
      <c r="C28" s="638"/>
      <c r="D28" s="638"/>
      <c r="E28" s="638"/>
      <c r="F28" s="638"/>
      <c r="G28" s="638"/>
      <c r="H28" s="638"/>
      <c r="I28" s="638"/>
      <c r="J28" s="638"/>
      <c r="K28" s="638"/>
      <c r="L28" s="638"/>
      <c r="M28" s="638"/>
      <c r="N28" s="638"/>
      <c r="O28" s="638"/>
      <c r="P28" s="638"/>
    </row>
    <row r="29" spans="1:24" ht="30.75" customHeight="1" x14ac:dyDescent="0.2">
      <c r="A29" s="111" t="s">
        <v>239</v>
      </c>
      <c r="B29" s="639" t="s">
        <v>240</v>
      </c>
      <c r="C29" s="640"/>
      <c r="D29" s="641"/>
      <c r="E29" s="680" t="e">
        <f>+IF('Mapa final'!#REF!="Corrupción",'Mapa final'!G14,"-")</f>
        <v>#REF!</v>
      </c>
      <c r="F29" s="676"/>
      <c r="G29" s="675" t="e">
        <f>+IF('Mapa final'!#REF!="Corrupción",'Mapa final'!#REF!,"-")</f>
        <v>#REF!</v>
      </c>
      <c r="H29" s="676"/>
      <c r="I29" s="675" t="e">
        <f>+IF('Mapa final'!#REF!="Corrupción",'Mapa final'!#REF!,"-")</f>
        <v>#REF!</v>
      </c>
      <c r="J29" s="676"/>
      <c r="K29" s="675" t="e">
        <f>+IF('Mapa final'!#REF!="Corrupción",'Mapa final'!#REF!,"-")</f>
        <v>#REF!</v>
      </c>
      <c r="L29" s="676"/>
      <c r="M29" s="675" t="e">
        <f>+IF('Mapa final'!#REF!="Corrupción",'Mapa final'!#REF!,"-")</f>
        <v>#REF!</v>
      </c>
      <c r="N29" s="676"/>
      <c r="O29" s="675" t="e">
        <f>+IF('Mapa final'!#REF!="Corrupción",'Mapa final'!#REF!,"-")</f>
        <v>#REF!</v>
      </c>
      <c r="P29" s="676"/>
      <c r="Q29" s="675" t="e">
        <f>+IF('Mapa final'!#REF!="Corrupción",'Mapa final'!#REF!,"-")</f>
        <v>#REF!</v>
      </c>
      <c r="R29" s="676"/>
      <c r="S29" s="675" t="e">
        <f>+IF('Mapa final'!#REF!="Corrupción",'Mapa final'!#REF!,"-")</f>
        <v>#REF!</v>
      </c>
      <c r="T29" s="676"/>
      <c r="U29" s="675" t="e">
        <f>+IF('Mapa final'!#REF!="Corrupción",'Mapa final'!#REF!,"-")</f>
        <v>#REF!</v>
      </c>
      <c r="V29" s="676"/>
      <c r="W29" s="675" t="e">
        <f>+IF('Mapa final'!#REF!="Corrupción",'Mapa final'!#REF!,"-")</f>
        <v>#REF!</v>
      </c>
      <c r="X29" s="676"/>
    </row>
    <row r="30" spans="1:24" ht="30" customHeight="1" thickBot="1" x14ac:dyDescent="0.25">
      <c r="A30" s="108"/>
      <c r="B30" s="642"/>
      <c r="C30" s="643"/>
      <c r="D30" s="644"/>
      <c r="E30" s="681"/>
      <c r="F30" s="678"/>
      <c r="G30" s="677"/>
      <c r="H30" s="678"/>
      <c r="I30" s="677"/>
      <c r="J30" s="678"/>
      <c r="K30" s="677"/>
      <c r="L30" s="678"/>
      <c r="M30" s="677"/>
      <c r="N30" s="678"/>
      <c r="O30" s="677"/>
      <c r="P30" s="678"/>
      <c r="Q30" s="677"/>
      <c r="R30" s="678"/>
      <c r="S30" s="677"/>
      <c r="T30" s="678"/>
      <c r="U30" s="677"/>
      <c r="V30" s="678"/>
      <c r="W30" s="677"/>
      <c r="X30" s="678"/>
    </row>
    <row r="31" spans="1:24" s="112" customFormat="1" ht="16.5" customHeight="1" x14ac:dyDescent="0.2">
      <c r="A31" s="108"/>
      <c r="B31" s="642"/>
      <c r="C31" s="643"/>
      <c r="D31" s="644"/>
      <c r="E31" s="651" t="s">
        <v>241</v>
      </c>
      <c r="F31" s="652"/>
      <c r="G31" s="651" t="s">
        <v>241</v>
      </c>
      <c r="H31" s="652"/>
      <c r="I31" s="651" t="s">
        <v>241</v>
      </c>
      <c r="J31" s="652"/>
      <c r="K31" s="651" t="s">
        <v>241</v>
      </c>
      <c r="L31" s="652"/>
      <c r="M31" s="651" t="s">
        <v>241</v>
      </c>
      <c r="N31" s="652"/>
      <c r="O31" s="651" t="s">
        <v>241</v>
      </c>
      <c r="P31" s="652"/>
      <c r="Q31" s="105" t="s">
        <v>241</v>
      </c>
      <c r="R31" s="106"/>
      <c r="S31" s="105" t="s">
        <v>241</v>
      </c>
      <c r="T31" s="106"/>
      <c r="U31" s="682" t="s">
        <v>241</v>
      </c>
      <c r="V31" s="683"/>
      <c r="W31" s="682" t="s">
        <v>241</v>
      </c>
      <c r="X31" s="683"/>
    </row>
    <row r="32" spans="1:24" s="112" customFormat="1" ht="35" thickBot="1" x14ac:dyDescent="0.25">
      <c r="A32" s="109"/>
      <c r="B32" s="645"/>
      <c r="C32" s="646"/>
      <c r="D32" s="647"/>
      <c r="E32" s="88" t="s">
        <v>128</v>
      </c>
      <c r="F32" s="89" t="s">
        <v>129</v>
      </c>
      <c r="G32" s="88" t="s">
        <v>128</v>
      </c>
      <c r="H32" s="89" t="s">
        <v>129</v>
      </c>
      <c r="I32" s="88" t="s">
        <v>128</v>
      </c>
      <c r="J32" s="89" t="s">
        <v>129</v>
      </c>
      <c r="K32" s="88" t="s">
        <v>128</v>
      </c>
      <c r="L32" s="89" t="s">
        <v>129</v>
      </c>
      <c r="M32" s="88" t="s">
        <v>128</v>
      </c>
      <c r="N32" s="89" t="s">
        <v>129</v>
      </c>
      <c r="O32" s="88" t="s">
        <v>128</v>
      </c>
      <c r="P32" s="89" t="s">
        <v>129</v>
      </c>
      <c r="Q32" s="88" t="s">
        <v>128</v>
      </c>
      <c r="R32" s="89" t="s">
        <v>129</v>
      </c>
      <c r="S32" s="88" t="s">
        <v>128</v>
      </c>
      <c r="T32" s="89" t="s">
        <v>129</v>
      </c>
      <c r="U32" s="88" t="s">
        <v>128</v>
      </c>
      <c r="V32" s="89" t="s">
        <v>129</v>
      </c>
      <c r="W32" s="88" t="s">
        <v>128</v>
      </c>
      <c r="X32" s="89" t="s">
        <v>129</v>
      </c>
    </row>
    <row r="33" spans="1:24" ht="17" x14ac:dyDescent="0.2">
      <c r="A33" s="114">
        <v>1</v>
      </c>
      <c r="B33" s="648" t="s">
        <v>242</v>
      </c>
      <c r="C33" s="649"/>
      <c r="D33" s="650"/>
      <c r="E33" s="90"/>
      <c r="F33" s="91"/>
      <c r="G33" s="92"/>
      <c r="H33" s="91"/>
      <c r="I33" s="92" t="s">
        <v>185</v>
      </c>
      <c r="J33" s="91"/>
      <c r="K33" s="92"/>
      <c r="L33" s="91"/>
      <c r="M33" s="92"/>
      <c r="N33" s="91"/>
      <c r="O33" s="92"/>
      <c r="P33" s="91"/>
      <c r="Q33" s="92"/>
      <c r="R33" s="91"/>
      <c r="S33" s="92"/>
      <c r="T33" s="91"/>
      <c r="U33" s="92"/>
      <c r="V33" s="91"/>
      <c r="W33" s="92"/>
      <c r="X33" s="91"/>
    </row>
    <row r="34" spans="1:24" ht="16.5" customHeight="1" x14ac:dyDescent="0.2">
      <c r="A34" s="115">
        <v>2</v>
      </c>
      <c r="B34" s="624" t="s">
        <v>243</v>
      </c>
      <c r="C34" s="625"/>
      <c r="D34" s="626"/>
      <c r="E34" s="93"/>
      <c r="F34" s="94"/>
      <c r="G34" s="95"/>
      <c r="H34" s="94"/>
      <c r="I34" s="95"/>
      <c r="J34" s="94" t="s">
        <v>185</v>
      </c>
      <c r="K34" s="95"/>
      <c r="L34" s="94"/>
      <c r="M34" s="95"/>
      <c r="N34" s="94"/>
      <c r="O34" s="95"/>
      <c r="P34" s="94"/>
      <c r="Q34" s="95"/>
      <c r="R34" s="94"/>
      <c r="S34" s="95"/>
      <c r="T34" s="94"/>
      <c r="U34" s="95"/>
      <c r="V34" s="94"/>
      <c r="W34" s="95"/>
      <c r="X34" s="94"/>
    </row>
    <row r="35" spans="1:24" ht="16.5" customHeight="1" x14ac:dyDescent="0.2">
      <c r="A35" s="115">
        <v>3</v>
      </c>
      <c r="B35" s="624" t="s">
        <v>244</v>
      </c>
      <c r="C35" s="625"/>
      <c r="D35" s="626"/>
      <c r="E35" s="93"/>
      <c r="F35" s="94"/>
      <c r="G35" s="95"/>
      <c r="H35" s="94"/>
      <c r="I35" s="95"/>
      <c r="J35" s="94" t="s">
        <v>185</v>
      </c>
      <c r="K35" s="95"/>
      <c r="L35" s="94"/>
      <c r="M35" s="95"/>
      <c r="N35" s="94"/>
      <c r="O35" s="95"/>
      <c r="P35" s="94"/>
      <c r="Q35" s="95"/>
      <c r="R35" s="94"/>
      <c r="S35" s="95"/>
      <c r="T35" s="94"/>
      <c r="U35" s="95"/>
      <c r="V35" s="94"/>
      <c r="W35" s="95"/>
      <c r="X35" s="94"/>
    </row>
    <row r="36" spans="1:24" ht="16.5" customHeight="1" x14ac:dyDescent="0.2">
      <c r="A36" s="115">
        <v>4</v>
      </c>
      <c r="B36" s="624" t="s">
        <v>245</v>
      </c>
      <c r="C36" s="625"/>
      <c r="D36" s="626"/>
      <c r="E36" s="93"/>
      <c r="F36" s="94"/>
      <c r="G36" s="95"/>
      <c r="H36" s="94"/>
      <c r="I36" s="95"/>
      <c r="J36" s="94" t="s">
        <v>185</v>
      </c>
      <c r="K36" s="95"/>
      <c r="L36" s="94"/>
      <c r="M36" s="95"/>
      <c r="N36" s="94"/>
      <c r="O36" s="95"/>
      <c r="P36" s="94"/>
      <c r="Q36" s="95"/>
      <c r="R36" s="94"/>
      <c r="S36" s="95"/>
      <c r="T36" s="94"/>
      <c r="U36" s="95"/>
      <c r="V36" s="94"/>
      <c r="W36" s="95"/>
      <c r="X36" s="94"/>
    </row>
    <row r="37" spans="1:24" ht="16.5" customHeight="1" x14ac:dyDescent="0.2">
      <c r="A37" s="115">
        <v>5</v>
      </c>
      <c r="B37" s="624" t="s">
        <v>246</v>
      </c>
      <c r="C37" s="625"/>
      <c r="D37" s="626"/>
      <c r="E37" s="93"/>
      <c r="F37" s="94"/>
      <c r="G37" s="95"/>
      <c r="H37" s="94"/>
      <c r="I37" s="95" t="s">
        <v>185</v>
      </c>
      <c r="J37" s="94"/>
      <c r="K37" s="95"/>
      <c r="L37" s="94"/>
      <c r="M37" s="95"/>
      <c r="N37" s="94"/>
      <c r="O37" s="95"/>
      <c r="P37" s="94"/>
      <c r="Q37" s="95"/>
      <c r="R37" s="94"/>
      <c r="S37" s="95"/>
      <c r="T37" s="94"/>
      <c r="U37" s="95"/>
      <c r="V37" s="94"/>
      <c r="W37" s="95"/>
      <c r="X37" s="94"/>
    </row>
    <row r="38" spans="1:24" ht="16.5" customHeight="1" x14ac:dyDescent="0.2">
      <c r="A38" s="115">
        <v>6</v>
      </c>
      <c r="B38" s="624" t="s">
        <v>247</v>
      </c>
      <c r="C38" s="625"/>
      <c r="D38" s="626"/>
      <c r="E38" s="93"/>
      <c r="F38" s="94"/>
      <c r="G38" s="95"/>
      <c r="H38" s="94"/>
      <c r="I38" s="95"/>
      <c r="J38" s="94" t="s">
        <v>185</v>
      </c>
      <c r="K38" s="95"/>
      <c r="L38" s="94"/>
      <c r="M38" s="95"/>
      <c r="N38" s="94"/>
      <c r="O38" s="95"/>
      <c r="P38" s="94"/>
      <c r="Q38" s="95"/>
      <c r="R38" s="94"/>
      <c r="S38" s="95"/>
      <c r="T38" s="94"/>
      <c r="U38" s="95"/>
      <c r="V38" s="94"/>
      <c r="W38" s="95"/>
      <c r="X38" s="94"/>
    </row>
    <row r="39" spans="1:24" ht="16.5" customHeight="1" x14ac:dyDescent="0.2">
      <c r="A39" s="115">
        <v>7</v>
      </c>
      <c r="B39" s="624" t="s">
        <v>248</v>
      </c>
      <c r="C39" s="625"/>
      <c r="D39" s="626"/>
      <c r="E39" s="93"/>
      <c r="F39" s="94"/>
      <c r="G39" s="95"/>
      <c r="H39" s="94"/>
      <c r="I39" s="95"/>
      <c r="J39" s="94" t="s">
        <v>185</v>
      </c>
      <c r="K39" s="95"/>
      <c r="L39" s="94"/>
      <c r="M39" s="95"/>
      <c r="N39" s="94"/>
      <c r="O39" s="95"/>
      <c r="P39" s="94"/>
      <c r="Q39" s="95"/>
      <c r="R39" s="94"/>
      <c r="S39" s="95"/>
      <c r="T39" s="94"/>
      <c r="U39" s="95"/>
      <c r="V39" s="94"/>
      <c r="W39" s="95"/>
      <c r="X39" s="94"/>
    </row>
    <row r="40" spans="1:24" ht="16.5" customHeight="1" x14ac:dyDescent="0.2">
      <c r="A40" s="115">
        <v>8</v>
      </c>
      <c r="B40" s="624" t="s">
        <v>249</v>
      </c>
      <c r="C40" s="625"/>
      <c r="D40" s="626"/>
      <c r="E40" s="93"/>
      <c r="F40" s="94"/>
      <c r="G40" s="95"/>
      <c r="H40" s="94"/>
      <c r="I40" s="95"/>
      <c r="J40" s="94" t="s">
        <v>185</v>
      </c>
      <c r="K40" s="95"/>
      <c r="L40" s="94"/>
      <c r="M40" s="95"/>
      <c r="N40" s="94"/>
      <c r="O40" s="95"/>
      <c r="P40" s="94"/>
      <c r="Q40" s="95"/>
      <c r="R40" s="94"/>
      <c r="S40" s="95"/>
      <c r="T40" s="94"/>
      <c r="U40" s="95"/>
      <c r="V40" s="94"/>
      <c r="W40" s="95"/>
      <c r="X40" s="94"/>
    </row>
    <row r="41" spans="1:24" ht="16.5" customHeight="1" x14ac:dyDescent="0.2">
      <c r="A41" s="115">
        <v>9</v>
      </c>
      <c r="B41" s="624" t="s">
        <v>250</v>
      </c>
      <c r="C41" s="625"/>
      <c r="D41" s="626"/>
      <c r="E41" s="93"/>
      <c r="F41" s="94"/>
      <c r="G41" s="95"/>
      <c r="H41" s="94"/>
      <c r="I41" s="95" t="s">
        <v>185</v>
      </c>
      <c r="J41" s="94"/>
      <c r="K41" s="95"/>
      <c r="L41" s="94"/>
      <c r="M41" s="95"/>
      <c r="N41" s="94"/>
      <c r="O41" s="95"/>
      <c r="P41" s="94"/>
      <c r="Q41" s="95"/>
      <c r="R41" s="94"/>
      <c r="S41" s="95"/>
      <c r="T41" s="94"/>
      <c r="U41" s="95"/>
      <c r="V41" s="94"/>
      <c r="W41" s="95"/>
      <c r="X41" s="94"/>
    </row>
    <row r="42" spans="1:24" ht="16.5" customHeight="1" x14ac:dyDescent="0.2">
      <c r="A42" s="115">
        <v>10</v>
      </c>
      <c r="B42" s="624" t="s">
        <v>251</v>
      </c>
      <c r="C42" s="625"/>
      <c r="D42" s="626"/>
      <c r="E42" s="93"/>
      <c r="F42" s="94"/>
      <c r="G42" s="95"/>
      <c r="H42" s="94"/>
      <c r="I42" s="95" t="s">
        <v>185</v>
      </c>
      <c r="J42" s="94"/>
      <c r="K42" s="95"/>
      <c r="L42" s="94"/>
      <c r="M42" s="95"/>
      <c r="N42" s="94"/>
      <c r="O42" s="95"/>
      <c r="P42" s="94"/>
      <c r="Q42" s="95"/>
      <c r="R42" s="94"/>
      <c r="S42" s="95"/>
      <c r="T42" s="94"/>
      <c r="U42" s="95"/>
      <c r="V42" s="94"/>
      <c r="W42" s="95"/>
      <c r="X42" s="94"/>
    </row>
    <row r="43" spans="1:24" ht="16.5" customHeight="1" x14ac:dyDescent="0.2">
      <c r="A43" s="115">
        <v>11</v>
      </c>
      <c r="B43" s="624" t="s">
        <v>252</v>
      </c>
      <c r="C43" s="625"/>
      <c r="D43" s="626"/>
      <c r="E43" s="93"/>
      <c r="F43" s="94"/>
      <c r="G43" s="95"/>
      <c r="H43" s="94"/>
      <c r="I43" s="95" t="s">
        <v>185</v>
      </c>
      <c r="J43" s="94"/>
      <c r="K43" s="95"/>
      <c r="L43" s="94"/>
      <c r="M43" s="95"/>
      <c r="N43" s="94"/>
      <c r="O43" s="95"/>
      <c r="P43" s="94"/>
      <c r="Q43" s="95"/>
      <c r="R43" s="94"/>
      <c r="S43" s="95"/>
      <c r="T43" s="94"/>
      <c r="U43" s="95"/>
      <c r="V43" s="94"/>
      <c r="W43" s="95"/>
      <c r="X43" s="94"/>
    </row>
    <row r="44" spans="1:24" ht="16.5" customHeight="1" x14ac:dyDescent="0.2">
      <c r="A44" s="115">
        <v>12</v>
      </c>
      <c r="B44" s="624" t="s">
        <v>253</v>
      </c>
      <c r="C44" s="625"/>
      <c r="D44" s="626"/>
      <c r="E44" s="93"/>
      <c r="F44" s="94"/>
      <c r="G44" s="95"/>
      <c r="H44" s="94"/>
      <c r="I44" s="95" t="s">
        <v>185</v>
      </c>
      <c r="J44" s="94"/>
      <c r="K44" s="95"/>
      <c r="L44" s="94"/>
      <c r="M44" s="95"/>
      <c r="N44" s="94"/>
      <c r="O44" s="95"/>
      <c r="P44" s="94"/>
      <c r="Q44" s="95"/>
      <c r="R44" s="94"/>
      <c r="S44" s="95"/>
      <c r="T44" s="94"/>
      <c r="U44" s="95"/>
      <c r="V44" s="94"/>
      <c r="W44" s="95"/>
      <c r="X44" s="94"/>
    </row>
    <row r="45" spans="1:24" ht="17" x14ac:dyDescent="0.2">
      <c r="A45" s="115">
        <v>13</v>
      </c>
      <c r="B45" s="624" t="s">
        <v>254</v>
      </c>
      <c r="C45" s="625"/>
      <c r="D45" s="626"/>
      <c r="E45" s="93"/>
      <c r="F45" s="94"/>
      <c r="G45" s="95"/>
      <c r="H45" s="94"/>
      <c r="I45" s="95"/>
      <c r="J45" s="94" t="s">
        <v>185</v>
      </c>
      <c r="K45" s="95"/>
      <c r="L45" s="94"/>
      <c r="M45" s="95"/>
      <c r="N45" s="94"/>
      <c r="O45" s="95"/>
      <c r="P45" s="94"/>
      <c r="Q45" s="95"/>
      <c r="R45" s="94"/>
      <c r="S45" s="95"/>
      <c r="T45" s="94"/>
      <c r="U45" s="95"/>
      <c r="V45" s="94"/>
      <c r="W45" s="95"/>
      <c r="X45" s="94"/>
    </row>
    <row r="46" spans="1:24" ht="17" x14ac:dyDescent="0.2">
      <c r="A46" s="115">
        <v>14</v>
      </c>
      <c r="B46" s="624" t="s">
        <v>255</v>
      </c>
      <c r="C46" s="625"/>
      <c r="D46" s="626"/>
      <c r="E46" s="93"/>
      <c r="F46" s="94"/>
      <c r="G46" s="95"/>
      <c r="H46" s="94"/>
      <c r="I46" s="95" t="s">
        <v>185</v>
      </c>
      <c r="J46" s="94"/>
      <c r="K46" s="95"/>
      <c r="L46" s="94"/>
      <c r="M46" s="95"/>
      <c r="N46" s="94"/>
      <c r="O46" s="95"/>
      <c r="P46" s="94"/>
      <c r="Q46" s="95"/>
      <c r="R46" s="94"/>
      <c r="S46" s="95"/>
      <c r="T46" s="94"/>
      <c r="U46" s="95"/>
      <c r="V46" s="94"/>
      <c r="W46" s="95"/>
      <c r="X46" s="94"/>
    </row>
    <row r="47" spans="1:24" ht="16.5" customHeight="1" x14ac:dyDescent="0.2">
      <c r="A47" s="115">
        <v>15</v>
      </c>
      <c r="B47" s="624" t="s">
        <v>256</v>
      </c>
      <c r="C47" s="625"/>
      <c r="D47" s="626"/>
      <c r="E47" s="93"/>
      <c r="F47" s="94"/>
      <c r="G47" s="95"/>
      <c r="H47" s="94"/>
      <c r="I47" s="95" t="s">
        <v>185</v>
      </c>
      <c r="J47" s="94"/>
      <c r="K47" s="95"/>
      <c r="L47" s="94"/>
      <c r="M47" s="95"/>
      <c r="N47" s="94"/>
      <c r="O47" s="95"/>
      <c r="P47" s="94"/>
      <c r="Q47" s="95"/>
      <c r="R47" s="94"/>
      <c r="S47" s="95"/>
      <c r="T47" s="94"/>
      <c r="U47" s="95"/>
      <c r="V47" s="94"/>
      <c r="W47" s="95"/>
      <c r="X47" s="94"/>
    </row>
    <row r="48" spans="1:24" ht="16.5" customHeight="1" x14ac:dyDescent="0.2">
      <c r="A48" s="115">
        <v>16</v>
      </c>
      <c r="B48" s="624" t="s">
        <v>257</v>
      </c>
      <c r="C48" s="625"/>
      <c r="D48" s="626"/>
      <c r="E48" s="93"/>
      <c r="F48" s="94"/>
      <c r="G48" s="95"/>
      <c r="H48" s="94"/>
      <c r="I48" s="95"/>
      <c r="J48" s="94" t="s">
        <v>185</v>
      </c>
      <c r="K48" s="95"/>
      <c r="L48" s="94"/>
      <c r="M48" s="95"/>
      <c r="N48" s="94"/>
      <c r="O48" s="95"/>
      <c r="P48" s="94"/>
      <c r="Q48" s="95"/>
      <c r="R48" s="94"/>
      <c r="S48" s="95"/>
      <c r="T48" s="94"/>
      <c r="U48" s="95"/>
      <c r="V48" s="94"/>
      <c r="W48" s="95"/>
      <c r="X48" s="94"/>
    </row>
    <row r="49" spans="1:24" ht="17" x14ac:dyDescent="0.2">
      <c r="A49" s="115">
        <v>17</v>
      </c>
      <c r="B49" s="624" t="s">
        <v>258</v>
      </c>
      <c r="C49" s="625"/>
      <c r="D49" s="626"/>
      <c r="E49" s="93"/>
      <c r="F49" s="94"/>
      <c r="G49" s="95"/>
      <c r="H49" s="94"/>
      <c r="I49" s="95"/>
      <c r="J49" s="94" t="s">
        <v>185</v>
      </c>
      <c r="K49" s="95"/>
      <c r="L49" s="94"/>
      <c r="M49" s="95"/>
      <c r="N49" s="94"/>
      <c r="O49" s="95"/>
      <c r="P49" s="94"/>
      <c r="Q49" s="95"/>
      <c r="R49" s="94"/>
      <c r="S49" s="95"/>
      <c r="T49" s="94"/>
      <c r="U49" s="95"/>
      <c r="V49" s="94"/>
      <c r="W49" s="95"/>
      <c r="X49" s="94"/>
    </row>
    <row r="50" spans="1:24" ht="17" x14ac:dyDescent="0.2">
      <c r="A50" s="115">
        <v>18</v>
      </c>
      <c r="B50" s="624" t="s">
        <v>259</v>
      </c>
      <c r="C50" s="625"/>
      <c r="D50" s="626"/>
      <c r="E50" s="93"/>
      <c r="F50" s="94"/>
      <c r="G50" s="95"/>
      <c r="H50" s="94"/>
      <c r="I50" s="95" t="s">
        <v>185</v>
      </c>
      <c r="J50" s="94"/>
      <c r="K50" s="95"/>
      <c r="L50" s="94"/>
      <c r="M50" s="95"/>
      <c r="N50" s="94"/>
      <c r="O50" s="95"/>
      <c r="P50" s="94"/>
      <c r="Q50" s="95"/>
      <c r="R50" s="94"/>
      <c r="S50" s="95"/>
      <c r="T50" s="94"/>
      <c r="U50" s="95"/>
      <c r="V50" s="94"/>
      <c r="W50" s="95"/>
      <c r="X50" s="94"/>
    </row>
    <row r="51" spans="1:24" ht="18" thickBot="1" x14ac:dyDescent="0.25">
      <c r="A51" s="116">
        <v>19</v>
      </c>
      <c r="B51" s="629" t="s">
        <v>260</v>
      </c>
      <c r="C51" s="630"/>
      <c r="D51" s="631"/>
      <c r="E51" s="96"/>
      <c r="F51" s="97"/>
      <c r="G51" s="98"/>
      <c r="H51" s="97"/>
      <c r="I51" s="98"/>
      <c r="J51" s="97" t="s">
        <v>185</v>
      </c>
      <c r="K51" s="98"/>
      <c r="L51" s="97"/>
      <c r="M51" s="98"/>
      <c r="N51" s="97"/>
      <c r="O51" s="98"/>
      <c r="P51" s="97"/>
      <c r="Q51" s="98"/>
      <c r="R51" s="97"/>
      <c r="S51" s="98"/>
      <c r="T51" s="97"/>
      <c r="U51" s="98"/>
      <c r="V51" s="97"/>
      <c r="W51" s="98"/>
      <c r="X51" s="97"/>
    </row>
    <row r="52" spans="1:24" ht="24" thickBot="1" x14ac:dyDescent="0.25">
      <c r="A52" s="632" t="s">
        <v>261</v>
      </c>
      <c r="B52" s="633"/>
      <c r="C52" s="633"/>
      <c r="D52" s="634"/>
      <c r="E52" s="99">
        <f t="shared" ref="E52:X52" si="0">+COUNTIF(E33:E51,"X")</f>
        <v>0</v>
      </c>
      <c r="F52" s="100">
        <f t="shared" si="0"/>
        <v>0</v>
      </c>
      <c r="G52" s="101">
        <f t="shared" si="0"/>
        <v>0</v>
      </c>
      <c r="H52" s="100">
        <f t="shared" si="0"/>
        <v>0</v>
      </c>
      <c r="I52" s="101">
        <f t="shared" si="0"/>
        <v>9</v>
      </c>
      <c r="J52" s="100">
        <f t="shared" si="0"/>
        <v>10</v>
      </c>
      <c r="K52" s="101">
        <f t="shared" si="0"/>
        <v>0</v>
      </c>
      <c r="L52" s="100">
        <f t="shared" si="0"/>
        <v>0</v>
      </c>
      <c r="M52" s="101">
        <f t="shared" si="0"/>
        <v>0</v>
      </c>
      <c r="N52" s="100">
        <f t="shared" si="0"/>
        <v>0</v>
      </c>
      <c r="O52" s="101">
        <f t="shared" si="0"/>
        <v>0</v>
      </c>
      <c r="P52" s="100">
        <f t="shared" si="0"/>
        <v>0</v>
      </c>
      <c r="Q52" s="101">
        <f t="shared" si="0"/>
        <v>0</v>
      </c>
      <c r="R52" s="100">
        <f t="shared" si="0"/>
        <v>0</v>
      </c>
      <c r="S52" s="101">
        <f t="shared" si="0"/>
        <v>0</v>
      </c>
      <c r="T52" s="100">
        <f t="shared" si="0"/>
        <v>0</v>
      </c>
      <c r="U52" s="101">
        <f t="shared" si="0"/>
        <v>0</v>
      </c>
      <c r="V52" s="100">
        <f t="shared" si="0"/>
        <v>0</v>
      </c>
      <c r="W52" s="101">
        <f t="shared" si="0"/>
        <v>0</v>
      </c>
      <c r="X52" s="100">
        <f t="shared" si="0"/>
        <v>0</v>
      </c>
    </row>
    <row r="53" spans="1:24" ht="35.25" customHeight="1" thickBot="1" x14ac:dyDescent="0.25">
      <c r="A53" s="635" t="s">
        <v>262</v>
      </c>
      <c r="B53" s="636"/>
      <c r="C53" s="636"/>
      <c r="D53" s="637"/>
      <c r="E53" s="627" t="str">
        <f>+IF(AND(E52&gt;=1,E52&lt;=5),"Moderado",IF(AND(E52&gt;=6,E52&lt;=11),"Mayor",IF(AND(E52&gt;=12,E52&lt;=19),"Catastrófico","Por favor responda las 19 preguntas")))</f>
        <v>Por favor responda las 19 preguntas</v>
      </c>
      <c r="F53" s="628"/>
      <c r="G53" s="627" t="str">
        <f>+IF(AND(G52&gt;=1,G52&lt;=5),"Moderado",IF(AND(G52&gt;=6,G52&lt;=11),"Mayor",IF(AND(G52&gt;=12,G52&lt;=19),"Catastrófico","Por favor responda las 19 preguntas")))</f>
        <v>Por favor responda las 19 preguntas</v>
      </c>
      <c r="H53" s="628"/>
      <c r="I53" s="627" t="str">
        <f>+IF(AND(I52&gt;=1,I52&lt;=5),"Moderado",IF(AND(I52&gt;=6,I52&lt;=11),"Mayor",IF(AND(I52&gt;=12,I52&lt;=19),"Catastrófico","Por favor responda las 19 preguntas")))</f>
        <v>Mayor</v>
      </c>
      <c r="J53" s="628"/>
      <c r="K53" s="627" t="str">
        <f>+IF(AND(K52&gt;=1,K52&lt;=5),"Moderado",IF(AND(K52&gt;=6,K52&lt;=11),"Mayor",IF(AND(K52&gt;=12,K52&lt;=19),"Catastrófico","Por favor responda las 19 preguntas")))</f>
        <v>Por favor responda las 19 preguntas</v>
      </c>
      <c r="L53" s="628"/>
      <c r="M53" s="627" t="str">
        <f>+IF(AND(M52&gt;=1,M52&lt;=5),"Moderado",IF(AND(M52&gt;=6,M52&lt;=11),"Mayor",IF(AND(M52&gt;=12,M52&lt;=19),"Catastrófico","Por favor responda las 19 preguntas")))</f>
        <v>Por favor responda las 19 preguntas</v>
      </c>
      <c r="N53" s="628"/>
      <c r="O53" s="627" t="str">
        <f>+IF(AND(O52&gt;=1,O52&lt;=5),"Moderado",IF(AND(O52&gt;=6,O52&lt;=11),"Mayor",IF(AND(O52&gt;=12,O52&lt;=19),"Catastrófico","Por favor responda las 19 preguntas")))</f>
        <v>Por favor responda las 19 preguntas</v>
      </c>
      <c r="P53" s="628"/>
      <c r="Q53" s="627" t="str">
        <f>+IF(AND(Q52&gt;=1,Q52&lt;=5),"Moderado",IF(AND(Q52&gt;=6,Q52&lt;=11),"Mayor",IF(AND(Q52&gt;=12,Q52&lt;=19),"Catastrófico","Por favor responda las 19 preguntas")))</f>
        <v>Por favor responda las 19 preguntas</v>
      </c>
      <c r="R53" s="628"/>
      <c r="S53" s="627" t="str">
        <f>+IF(AND(S52&gt;=1,S52&lt;=5),"Moderado",IF(AND(S52&gt;=6,S52&lt;=11),"Mayor",IF(AND(S52&gt;=12,S52&lt;=19),"Catastrófico","Por favor responda las 19 preguntas")))</f>
        <v>Por favor responda las 19 preguntas</v>
      </c>
      <c r="T53" s="628"/>
      <c r="U53" s="627" t="str">
        <f>+IF(AND(U52&gt;=1,U52&lt;=5),"Moderado",IF(AND(U52&gt;=6,U52&lt;=11),"Mayor",IF(AND(U52&gt;=12,U52&lt;=19),"Catastrófico","Por favor responda las 19 preguntas")))</f>
        <v>Por favor responda las 19 preguntas</v>
      </c>
      <c r="V53" s="628"/>
      <c r="W53" s="627" t="str">
        <f>+IF(AND(W52&gt;=1,W52&lt;=5),"Moderado",IF(AND(W52&gt;=6,W52&lt;=11),"Mayor",IF(AND(W52&gt;=12,W52&lt;=19),"Catastrófico","Por favor responda las 19 preguntas")))</f>
        <v>Por favor responda las 19 preguntas</v>
      </c>
      <c r="X53" s="628"/>
    </row>
    <row r="54" spans="1:24" ht="15" customHeight="1" thickBot="1" x14ac:dyDescent="0.25">
      <c r="A54" s="138"/>
      <c r="B54" s="135"/>
      <c r="C54" s="135"/>
      <c r="D54" s="135"/>
      <c r="E54" s="136"/>
      <c r="F54" s="136"/>
      <c r="G54" s="136"/>
      <c r="H54" s="136"/>
      <c r="I54" s="136"/>
      <c r="J54" s="136"/>
      <c r="K54" s="136"/>
      <c r="L54" s="136"/>
      <c r="M54" s="136"/>
      <c r="N54" s="136"/>
      <c r="O54" s="136"/>
      <c r="P54" s="137"/>
      <c r="Q54" s="134"/>
      <c r="R54" s="134"/>
      <c r="S54" s="134"/>
      <c r="T54" s="134"/>
      <c r="U54" s="134"/>
      <c r="V54" s="134"/>
      <c r="W54" s="134"/>
      <c r="X54" s="134"/>
    </row>
    <row r="55" spans="1:24" ht="24.75" customHeight="1" thickBot="1" x14ac:dyDescent="0.25">
      <c r="A55" s="617" t="s">
        <v>263</v>
      </c>
      <c r="B55" s="618"/>
      <c r="C55" s="618"/>
      <c r="D55" s="618"/>
      <c r="E55" s="618"/>
      <c r="F55" s="618"/>
      <c r="G55" s="618"/>
      <c r="H55" s="618"/>
      <c r="I55" s="618"/>
      <c r="J55" s="618"/>
      <c r="K55" s="618"/>
      <c r="L55" s="618"/>
      <c r="M55" s="618"/>
      <c r="N55" s="618"/>
      <c r="O55" s="618"/>
      <c r="P55" s="619"/>
    </row>
    <row r="56" spans="1:24" ht="35.25" customHeight="1" x14ac:dyDescent="0.2">
      <c r="A56" s="621" t="s">
        <v>264</v>
      </c>
      <c r="B56" s="621"/>
      <c r="C56" s="621"/>
      <c r="D56" s="621"/>
      <c r="E56" s="621"/>
      <c r="F56" s="621"/>
      <c r="G56" s="621"/>
      <c r="H56" s="621"/>
      <c r="I56" s="621"/>
      <c r="J56" s="621"/>
      <c r="K56" s="621"/>
      <c r="L56" s="621"/>
      <c r="M56" s="621"/>
      <c r="N56" s="621"/>
      <c r="O56" s="621"/>
      <c r="P56" s="621"/>
    </row>
    <row r="57" spans="1:24" ht="71.25" customHeight="1" x14ac:dyDescent="0.2">
      <c r="A57" s="622" t="s">
        <v>265</v>
      </c>
      <c r="B57" s="623"/>
      <c r="C57" s="623"/>
      <c r="D57" s="623"/>
      <c r="E57" s="623"/>
      <c r="F57" s="623"/>
      <c r="G57" s="623"/>
      <c r="H57" s="623"/>
      <c r="I57" s="623"/>
      <c r="J57" s="623"/>
      <c r="K57" s="623"/>
      <c r="L57" s="623"/>
      <c r="M57" s="623"/>
      <c r="N57" s="623"/>
      <c r="O57" s="623"/>
      <c r="P57" s="623"/>
    </row>
    <row r="58" spans="1:24" ht="35.25" customHeight="1" x14ac:dyDescent="0.2">
      <c r="A58" s="107"/>
      <c r="B58" s="58"/>
      <c r="C58" s="74"/>
      <c r="D58" s="74"/>
      <c r="E58" s="58"/>
      <c r="F58" s="58"/>
      <c r="G58" s="58"/>
      <c r="H58" s="58"/>
      <c r="I58" s="58"/>
      <c r="J58" s="58"/>
      <c r="K58" s="58"/>
      <c r="L58" s="58"/>
      <c r="M58" s="58"/>
      <c r="N58" s="58"/>
      <c r="O58" s="58"/>
    </row>
    <row r="59" spans="1:24" ht="35.25" customHeight="1" x14ac:dyDescent="0.2">
      <c r="A59" s="107"/>
      <c r="B59" s="620" t="s">
        <v>266</v>
      </c>
      <c r="C59" s="620"/>
      <c r="D59" s="620"/>
      <c r="E59" s="58"/>
      <c r="F59" s="58"/>
      <c r="G59" s="58"/>
      <c r="H59" s="58"/>
      <c r="I59" s="58"/>
      <c r="J59" s="58"/>
      <c r="K59" s="58"/>
      <c r="L59" s="58"/>
      <c r="M59" s="58"/>
      <c r="N59" s="58"/>
      <c r="O59" s="58"/>
    </row>
    <row r="60" spans="1:24" ht="15" customHeight="1" x14ac:dyDescent="0.2">
      <c r="A60" s="107"/>
      <c r="B60" s="80"/>
      <c r="C60" s="80"/>
      <c r="D60" s="80"/>
      <c r="E60" s="58"/>
      <c r="F60" s="58"/>
      <c r="G60" s="58"/>
      <c r="H60" s="58"/>
      <c r="I60" s="58"/>
      <c r="J60" s="58"/>
      <c r="K60" s="58"/>
      <c r="L60" s="58"/>
      <c r="M60" s="58"/>
      <c r="N60" s="58"/>
      <c r="O60" s="58"/>
    </row>
    <row r="61" spans="1:24" ht="50.25" customHeight="1" x14ac:dyDescent="0.2">
      <c r="A61" s="107"/>
      <c r="B61" s="102" t="s">
        <v>186</v>
      </c>
      <c r="C61" s="102" t="s">
        <v>267</v>
      </c>
      <c r="D61" s="102" t="s">
        <v>199</v>
      </c>
      <c r="E61" s="58"/>
      <c r="F61" s="58"/>
      <c r="G61" s="58"/>
      <c r="H61" s="58"/>
      <c r="I61" s="58"/>
      <c r="J61" s="58"/>
      <c r="K61" s="58"/>
      <c r="L61" s="58"/>
      <c r="M61" s="58"/>
      <c r="N61" s="58"/>
      <c r="O61" s="58"/>
    </row>
    <row r="62" spans="1:24" ht="35.25" customHeight="1" x14ac:dyDescent="0.2">
      <c r="A62" s="107"/>
      <c r="B62" s="81" t="s">
        <v>268</v>
      </c>
      <c r="C62" s="132">
        <v>0.2</v>
      </c>
      <c r="D62" s="103" t="s">
        <v>203</v>
      </c>
      <c r="E62" s="58"/>
      <c r="F62" s="58"/>
      <c r="G62" s="58"/>
      <c r="H62" s="58"/>
      <c r="I62" s="58"/>
      <c r="J62" s="58"/>
      <c r="K62" s="58"/>
      <c r="L62" s="58"/>
      <c r="M62" s="58"/>
      <c r="N62" s="58"/>
      <c r="O62" s="58"/>
    </row>
    <row r="63" spans="1:24" ht="35.25" customHeight="1" x14ac:dyDescent="0.2">
      <c r="A63" s="107"/>
      <c r="B63" s="82" t="s">
        <v>269</v>
      </c>
      <c r="C63" s="132">
        <v>0.4</v>
      </c>
      <c r="D63" s="103" t="s">
        <v>207</v>
      </c>
    </row>
    <row r="64" spans="1:24" ht="35.25" customHeight="1" x14ac:dyDescent="0.2">
      <c r="A64" s="107"/>
      <c r="B64" s="83" t="s">
        <v>270</v>
      </c>
      <c r="C64" s="132">
        <v>0.6</v>
      </c>
      <c r="D64" s="103" t="s">
        <v>211</v>
      </c>
    </row>
    <row r="65" spans="1:5" ht="35.25" customHeight="1" x14ac:dyDescent="0.2">
      <c r="A65" s="107"/>
      <c r="B65" s="84" t="s">
        <v>271</v>
      </c>
      <c r="C65" s="132">
        <v>0.8</v>
      </c>
      <c r="D65" s="103" t="s">
        <v>216</v>
      </c>
    </row>
    <row r="66" spans="1:5" ht="35.25" customHeight="1" x14ac:dyDescent="0.2">
      <c r="A66" s="107"/>
      <c r="B66" s="85" t="s">
        <v>219</v>
      </c>
      <c r="C66" s="132">
        <v>1</v>
      </c>
      <c r="D66" s="103" t="s">
        <v>221</v>
      </c>
    </row>
    <row r="67" spans="1:5" ht="35.25" customHeight="1" x14ac:dyDescent="0.2">
      <c r="A67" s="133" t="s">
        <v>272</v>
      </c>
      <c r="B67" s="133"/>
      <c r="C67" s="133"/>
      <c r="D67" s="133"/>
      <c r="E67" s="133"/>
    </row>
    <row r="69" spans="1:5" ht="35.25" customHeight="1" x14ac:dyDescent="0.2">
      <c r="A69" s="107"/>
      <c r="C69" s="76"/>
      <c r="D69" s="76"/>
    </row>
    <row r="70" spans="1:5" ht="35.25" customHeight="1" x14ac:dyDescent="0.2">
      <c r="A70" s="107"/>
      <c r="C70" s="76"/>
      <c r="D70" s="76"/>
    </row>
    <row r="71" spans="1:5" ht="35.25" customHeight="1" x14ac:dyDescent="0.2">
      <c r="A71" s="107"/>
      <c r="C71" s="76"/>
      <c r="D71" s="76"/>
    </row>
    <row r="72" spans="1:5" ht="35.25" customHeight="1" x14ac:dyDescent="0.2">
      <c r="A72" s="107"/>
      <c r="C72" s="76"/>
      <c r="D72" s="76"/>
    </row>
    <row r="73" spans="1:5" ht="35.25" customHeight="1" x14ac:dyDescent="0.2">
      <c r="A73" s="107"/>
      <c r="C73" s="76"/>
      <c r="D73" s="76"/>
    </row>
    <row r="74" spans="1:5" ht="35.25" customHeight="1" x14ac:dyDescent="0.2">
      <c r="A74" s="107"/>
      <c r="C74" s="76"/>
      <c r="D74" s="76"/>
    </row>
    <row r="75" spans="1:5" ht="35.25" customHeight="1" x14ac:dyDescent="0.2">
      <c r="A75" s="107"/>
      <c r="C75" s="76"/>
      <c r="D75" s="76"/>
    </row>
    <row r="76" spans="1:5" ht="35.25" customHeight="1" x14ac:dyDescent="0.2">
      <c r="A76" s="107"/>
      <c r="C76" s="76"/>
      <c r="D76" s="76"/>
    </row>
    <row r="77" spans="1:5" ht="35.25" customHeight="1" x14ac:dyDescent="0.2">
      <c r="A77" s="107"/>
      <c r="C77" s="76"/>
      <c r="D77" s="76"/>
    </row>
    <row r="78" spans="1:5" ht="35.25" customHeight="1" x14ac:dyDescent="0.2">
      <c r="A78" s="107"/>
      <c r="C78" s="76"/>
      <c r="D78" s="76"/>
    </row>
    <row r="79" spans="1:5" ht="35.25" customHeight="1" x14ac:dyDescent="0.2">
      <c r="A79" s="107"/>
      <c r="C79" s="76"/>
      <c r="D79" s="76"/>
    </row>
    <row r="80" spans="1:5" ht="35.25" customHeight="1" x14ac:dyDescent="0.2">
      <c r="A80" s="107"/>
      <c r="C80" s="76"/>
      <c r="D80" s="76"/>
    </row>
    <row r="81" spans="1:4" ht="35.25" customHeight="1" x14ac:dyDescent="0.2">
      <c r="A81" s="107"/>
      <c r="C81" s="76"/>
      <c r="D81" s="76"/>
    </row>
    <row r="82" spans="1:4" ht="35.25" customHeight="1" x14ac:dyDescent="0.2">
      <c r="A82" s="107"/>
      <c r="C82" s="76"/>
      <c r="D82" s="76"/>
    </row>
    <row r="83" spans="1:4" ht="35.25" customHeight="1" x14ac:dyDescent="0.2">
      <c r="A83" s="107"/>
      <c r="C83" s="76"/>
      <c r="D83" s="76"/>
    </row>
    <row r="84" spans="1:4" ht="35.25" customHeight="1" x14ac:dyDescent="0.2">
      <c r="A84" s="107"/>
      <c r="C84" s="76"/>
      <c r="D84" s="76"/>
    </row>
    <row r="85" spans="1:4" ht="35.25" customHeight="1" x14ac:dyDescent="0.2">
      <c r="A85" s="107"/>
      <c r="C85" s="76"/>
      <c r="D85" s="76"/>
    </row>
    <row r="86" spans="1:4" ht="35.25" customHeight="1" x14ac:dyDescent="0.2">
      <c r="A86" s="107"/>
      <c r="C86" s="76"/>
      <c r="D86" s="76"/>
    </row>
    <row r="87" spans="1:4" ht="35.25" customHeight="1" x14ac:dyDescent="0.2">
      <c r="A87" s="107"/>
      <c r="C87" s="76"/>
      <c r="D87" s="76"/>
    </row>
    <row r="88" spans="1:4" ht="35.25" customHeight="1" x14ac:dyDescent="0.2">
      <c r="A88" s="107"/>
      <c r="C88" s="76"/>
      <c r="D88" s="76"/>
    </row>
    <row r="89" spans="1:4" ht="35.25" customHeight="1" x14ac:dyDescent="0.2">
      <c r="A89" s="107"/>
      <c r="C89" s="76"/>
      <c r="D89" s="76"/>
    </row>
    <row r="90" spans="1:4" ht="35.25" customHeight="1" x14ac:dyDescent="0.2">
      <c r="A90" s="107"/>
      <c r="C90" s="76"/>
      <c r="D90" s="76"/>
    </row>
    <row r="91" spans="1:4" ht="35.25" customHeight="1" x14ac:dyDescent="0.2">
      <c r="A91" s="107"/>
      <c r="C91" s="76"/>
      <c r="D91" s="76"/>
    </row>
    <row r="92" spans="1:4" ht="35.25" customHeight="1" x14ac:dyDescent="0.2">
      <c r="A92" s="107"/>
      <c r="C92" s="76"/>
      <c r="D92" s="76"/>
    </row>
    <row r="93" spans="1:4" ht="35.25" customHeight="1" x14ac:dyDescent="0.2">
      <c r="A93" s="107"/>
      <c r="C93" s="76"/>
      <c r="D93" s="76"/>
    </row>
    <row r="94" spans="1:4" ht="35.25" customHeight="1" x14ac:dyDescent="0.2">
      <c r="A94" s="107"/>
      <c r="C94" s="76"/>
      <c r="D94" s="76"/>
    </row>
    <row r="95" spans="1:4" ht="35.25" customHeight="1" x14ac:dyDescent="0.2">
      <c r="A95" s="107"/>
      <c r="C95" s="76"/>
      <c r="D95" s="76"/>
    </row>
    <row r="96" spans="1:4" ht="35.25" customHeight="1" x14ac:dyDescent="0.2">
      <c r="A96" s="107"/>
      <c r="C96" s="76"/>
      <c r="D96" s="76"/>
    </row>
    <row r="97" spans="1:4" ht="35.25" customHeight="1" x14ac:dyDescent="0.2">
      <c r="A97" s="107"/>
      <c r="C97" s="76"/>
      <c r="D97" s="76"/>
    </row>
    <row r="98" spans="1:4" ht="35.25" customHeight="1" x14ac:dyDescent="0.2">
      <c r="A98" s="107"/>
      <c r="C98" s="76"/>
      <c r="D98" s="76"/>
    </row>
    <row r="99" spans="1:4" ht="35.25" customHeight="1" x14ac:dyDescent="0.2">
      <c r="A99" s="107"/>
      <c r="C99" s="76"/>
      <c r="D99" s="76"/>
    </row>
    <row r="100" spans="1:4" ht="35.25" customHeight="1" x14ac:dyDescent="0.2">
      <c r="A100" s="107"/>
      <c r="C100" s="76"/>
      <c r="D100" s="76"/>
    </row>
    <row r="101" spans="1:4" ht="35.25" customHeight="1" x14ac:dyDescent="0.2">
      <c r="A101" s="107"/>
      <c r="C101" s="76"/>
      <c r="D101" s="76"/>
    </row>
    <row r="102" spans="1:4" ht="35.25" customHeight="1" x14ac:dyDescent="0.2">
      <c r="A102" s="107"/>
      <c r="C102" s="76"/>
      <c r="D102" s="76"/>
    </row>
    <row r="103" spans="1:4" ht="35.25" customHeight="1" x14ac:dyDescent="0.2">
      <c r="A103" s="107"/>
      <c r="C103" s="76"/>
      <c r="D103" s="76"/>
    </row>
    <row r="104" spans="1:4" ht="35.25" customHeight="1" x14ac:dyDescent="0.2">
      <c r="A104" s="107"/>
      <c r="C104" s="76"/>
      <c r="D104" s="76"/>
    </row>
    <row r="105" spans="1:4" ht="35.25" customHeight="1" x14ac:dyDescent="0.2">
      <c r="A105" s="107"/>
      <c r="C105" s="76"/>
      <c r="D105" s="76"/>
    </row>
    <row r="106" spans="1:4" ht="35.25" customHeight="1" x14ac:dyDescent="0.2">
      <c r="A106" s="107"/>
      <c r="C106" s="76"/>
      <c r="D106" s="76"/>
    </row>
    <row r="107" spans="1:4" ht="35.25" customHeight="1" x14ac:dyDescent="0.2">
      <c r="A107" s="107"/>
      <c r="C107" s="76"/>
      <c r="D107" s="76"/>
    </row>
    <row r="108" spans="1:4" ht="35.25" customHeight="1" x14ac:dyDescent="0.2">
      <c r="A108" s="107"/>
      <c r="C108" s="76"/>
      <c r="D108" s="76"/>
    </row>
    <row r="109" spans="1:4" ht="35.25" customHeight="1" x14ac:dyDescent="0.2">
      <c r="A109" s="107"/>
      <c r="C109" s="76"/>
      <c r="D109" s="76"/>
    </row>
    <row r="110" spans="1:4" ht="35.25" customHeight="1" x14ac:dyDescent="0.2">
      <c r="A110" s="107"/>
      <c r="C110" s="76"/>
      <c r="D110" s="76"/>
    </row>
    <row r="111" spans="1:4" ht="35.25" customHeight="1" x14ac:dyDescent="0.2">
      <c r="A111" s="107"/>
      <c r="C111" s="76"/>
      <c r="D111" s="76"/>
    </row>
    <row r="112" spans="1:4" ht="35.25" customHeight="1" x14ac:dyDescent="0.2">
      <c r="A112" s="107"/>
      <c r="C112" s="76"/>
      <c r="D112" s="76"/>
    </row>
    <row r="113" spans="1:4" ht="35.25" customHeight="1" x14ac:dyDescent="0.2">
      <c r="A113" s="107"/>
      <c r="C113" s="76"/>
      <c r="D113" s="76"/>
    </row>
    <row r="114" spans="1:4" ht="35.25" customHeight="1" x14ac:dyDescent="0.2">
      <c r="A114" s="107"/>
      <c r="C114" s="76"/>
      <c r="D114" s="76"/>
    </row>
    <row r="115" spans="1:4" ht="35.25" customHeight="1" x14ac:dyDescent="0.2">
      <c r="A115" s="107"/>
      <c r="C115" s="76"/>
      <c r="D115" s="76"/>
    </row>
    <row r="116" spans="1:4" ht="35.25" customHeight="1" x14ac:dyDescent="0.2">
      <c r="A116" s="107"/>
      <c r="C116" s="76"/>
      <c r="D116" s="76"/>
    </row>
    <row r="117" spans="1:4" ht="35.25" customHeight="1" x14ac:dyDescent="0.2">
      <c r="A117" s="107"/>
      <c r="C117" s="76"/>
      <c r="D117" s="76"/>
    </row>
    <row r="118" spans="1:4" ht="35.25" customHeight="1" x14ac:dyDescent="0.2">
      <c r="A118" s="107"/>
      <c r="C118" s="76"/>
      <c r="D118" s="76"/>
    </row>
    <row r="119" spans="1:4" ht="35.25" customHeight="1" x14ac:dyDescent="0.2">
      <c r="A119" s="107"/>
      <c r="C119" s="76"/>
      <c r="D119" s="76"/>
    </row>
    <row r="120" spans="1:4" ht="35.25" customHeight="1" x14ac:dyDescent="0.2">
      <c r="A120" s="107"/>
      <c r="C120" s="76"/>
      <c r="D120" s="76"/>
    </row>
    <row r="121" spans="1:4" ht="35.25" customHeight="1" x14ac:dyDescent="0.2">
      <c r="A121" s="107"/>
      <c r="C121" s="76"/>
      <c r="D121" s="76"/>
    </row>
    <row r="122" spans="1:4" ht="35.25" customHeight="1" x14ac:dyDescent="0.2">
      <c r="A122" s="107"/>
      <c r="C122" s="76"/>
      <c r="D122" s="76"/>
    </row>
    <row r="123" spans="1:4" ht="35.25" customHeight="1" x14ac:dyDescent="0.2">
      <c r="A123" s="107"/>
      <c r="C123" s="76"/>
      <c r="D123" s="76"/>
    </row>
    <row r="124" spans="1:4" ht="35.25" customHeight="1" x14ac:dyDescent="0.2">
      <c r="A124" s="107"/>
      <c r="C124" s="76"/>
      <c r="D124" s="76"/>
    </row>
    <row r="125" spans="1:4" ht="35.25" customHeight="1" x14ac:dyDescent="0.2">
      <c r="A125" s="107"/>
      <c r="C125" s="76"/>
      <c r="D125" s="76"/>
    </row>
    <row r="126" spans="1:4" ht="35.25" customHeight="1" x14ac:dyDescent="0.2">
      <c r="A126" s="107"/>
      <c r="C126" s="76"/>
      <c r="D126" s="76"/>
    </row>
    <row r="127" spans="1:4" ht="35.25" customHeight="1" x14ac:dyDescent="0.2">
      <c r="A127" s="107"/>
      <c r="C127" s="76"/>
      <c r="D127" s="76"/>
    </row>
    <row r="128" spans="1:4" ht="35.25" customHeight="1" x14ac:dyDescent="0.2">
      <c r="A128" s="107"/>
      <c r="C128" s="76"/>
      <c r="D128" s="76"/>
    </row>
    <row r="129" spans="1:4" ht="35.25" customHeight="1" x14ac:dyDescent="0.2">
      <c r="A129" s="107"/>
      <c r="C129" s="76"/>
      <c r="D129" s="76"/>
    </row>
    <row r="130" spans="1:4" ht="35.25" customHeight="1" x14ac:dyDescent="0.2">
      <c r="A130" s="107"/>
      <c r="C130" s="76"/>
      <c r="D130" s="76"/>
    </row>
    <row r="131" spans="1:4" ht="35.25" customHeight="1" x14ac:dyDescent="0.2">
      <c r="A131" s="107"/>
      <c r="C131" s="76"/>
      <c r="D131" s="76"/>
    </row>
    <row r="132" spans="1:4" ht="35.25" customHeight="1" x14ac:dyDescent="0.2">
      <c r="A132" s="107"/>
      <c r="C132" s="76"/>
      <c r="D132" s="76"/>
    </row>
    <row r="133" spans="1:4" ht="35.25" customHeight="1" x14ac:dyDescent="0.2">
      <c r="A133" s="107"/>
      <c r="C133" s="76"/>
      <c r="D133" s="76"/>
    </row>
    <row r="134" spans="1:4" ht="35.25" customHeight="1" x14ac:dyDescent="0.2">
      <c r="A134" s="107"/>
      <c r="C134" s="76"/>
      <c r="D134" s="76"/>
    </row>
    <row r="135" spans="1:4" ht="35.25" customHeight="1" x14ac:dyDescent="0.2">
      <c r="A135" s="107"/>
      <c r="C135" s="76"/>
      <c r="D135" s="76"/>
    </row>
    <row r="136" spans="1:4" ht="35.25" customHeight="1" x14ac:dyDescent="0.2">
      <c r="A136" s="107"/>
      <c r="C136" s="76"/>
      <c r="D136" s="76"/>
    </row>
    <row r="137" spans="1:4" ht="35.25" customHeight="1" x14ac:dyDescent="0.2">
      <c r="A137" s="107"/>
      <c r="C137" s="76"/>
      <c r="D137" s="76"/>
    </row>
    <row r="138" spans="1:4" ht="35.25" customHeight="1" x14ac:dyDescent="0.2">
      <c r="A138" s="107"/>
      <c r="C138" s="76"/>
      <c r="D138" s="76"/>
    </row>
    <row r="139" spans="1:4" ht="35.25" customHeight="1" x14ac:dyDescent="0.2">
      <c r="A139" s="107"/>
      <c r="C139" s="76"/>
      <c r="D139" s="76"/>
    </row>
    <row r="140" spans="1:4" ht="35.25" customHeight="1" x14ac:dyDescent="0.2">
      <c r="A140" s="107"/>
      <c r="C140" s="76"/>
      <c r="D140" s="76"/>
    </row>
    <row r="141" spans="1:4" ht="35.25" customHeight="1" x14ac:dyDescent="0.2">
      <c r="A141" s="107"/>
      <c r="C141" s="76"/>
      <c r="D141" s="76"/>
    </row>
    <row r="142" spans="1:4" ht="35.25" customHeight="1" x14ac:dyDescent="0.2">
      <c r="A142" s="107"/>
      <c r="C142" s="76"/>
      <c r="D142" s="76"/>
    </row>
    <row r="143" spans="1:4" ht="35.25" customHeight="1" x14ac:dyDescent="0.2">
      <c r="A143" s="107"/>
      <c r="C143" s="76"/>
      <c r="D143" s="76"/>
    </row>
    <row r="144" spans="1:4" ht="35.25" customHeight="1" x14ac:dyDescent="0.2">
      <c r="A144" s="107"/>
      <c r="C144" s="76"/>
      <c r="D144" s="76"/>
    </row>
    <row r="145" spans="1:4" ht="35.25" customHeight="1" x14ac:dyDescent="0.2">
      <c r="A145" s="107"/>
      <c r="C145" s="76"/>
      <c r="D145" s="76"/>
    </row>
    <row r="146" spans="1:4" ht="35.25" customHeight="1" x14ac:dyDescent="0.2">
      <c r="A146" s="107"/>
      <c r="C146" s="76"/>
      <c r="D146" s="76"/>
    </row>
    <row r="147" spans="1:4" ht="35.25" customHeight="1" x14ac:dyDescent="0.2">
      <c r="A147" s="107"/>
      <c r="C147" s="76"/>
      <c r="D147" s="76"/>
    </row>
    <row r="148" spans="1:4" ht="35.25" customHeight="1" x14ac:dyDescent="0.2">
      <c r="A148" s="107"/>
      <c r="C148" s="76"/>
      <c r="D148" s="76"/>
    </row>
    <row r="149" spans="1:4" ht="35.25" customHeight="1" x14ac:dyDescent="0.2">
      <c r="A149" s="107"/>
      <c r="C149" s="76"/>
      <c r="D149" s="76"/>
    </row>
    <row r="150" spans="1:4" ht="35.25" customHeight="1" x14ac:dyDescent="0.2">
      <c r="A150" s="107"/>
      <c r="C150" s="76"/>
      <c r="D150" s="76"/>
    </row>
    <row r="151" spans="1:4" ht="35.25" customHeight="1" x14ac:dyDescent="0.2">
      <c r="A151" s="107"/>
      <c r="C151" s="76"/>
      <c r="D151" s="76"/>
    </row>
    <row r="152" spans="1:4" ht="35.25" customHeight="1" x14ac:dyDescent="0.2">
      <c r="A152" s="107"/>
      <c r="C152" s="76"/>
      <c r="D152" s="76"/>
    </row>
    <row r="153" spans="1:4" ht="35.25" customHeight="1" x14ac:dyDescent="0.2">
      <c r="A153" s="107"/>
      <c r="C153" s="76"/>
      <c r="D153" s="76"/>
    </row>
    <row r="154" spans="1:4" ht="35.25" customHeight="1" x14ac:dyDescent="0.2">
      <c r="A154" s="107"/>
      <c r="C154" s="76"/>
      <c r="D154" s="76"/>
    </row>
    <row r="155" spans="1:4" ht="35.25" customHeight="1" x14ac:dyDescent="0.2">
      <c r="A155" s="107"/>
      <c r="C155" s="76"/>
      <c r="D155" s="76"/>
    </row>
    <row r="156" spans="1:4" ht="35.25" customHeight="1" x14ac:dyDescent="0.2">
      <c r="A156" s="107"/>
      <c r="C156" s="76"/>
      <c r="D156" s="76"/>
    </row>
    <row r="157" spans="1:4" ht="35.25" customHeight="1" x14ac:dyDescent="0.2">
      <c r="A157" s="107"/>
      <c r="C157" s="76"/>
      <c r="D157" s="76"/>
    </row>
    <row r="158" spans="1:4" ht="35.25" customHeight="1" x14ac:dyDescent="0.2">
      <c r="A158" s="107"/>
      <c r="C158" s="76"/>
      <c r="D158" s="76"/>
    </row>
    <row r="159" spans="1:4" ht="35.25" customHeight="1" x14ac:dyDescent="0.2">
      <c r="A159" s="107"/>
      <c r="C159" s="76"/>
      <c r="D159" s="76"/>
    </row>
    <row r="160" spans="1:4" ht="35.25" customHeight="1" x14ac:dyDescent="0.2">
      <c r="A160" s="107"/>
      <c r="C160" s="76"/>
      <c r="D160" s="76"/>
    </row>
    <row r="161" spans="1:4" ht="35.25" customHeight="1" x14ac:dyDescent="0.2">
      <c r="A161" s="107"/>
      <c r="C161" s="76"/>
      <c r="D161" s="76"/>
    </row>
    <row r="162" spans="1:4" ht="35.25" customHeight="1" x14ac:dyDescent="0.2">
      <c r="A162" s="107"/>
      <c r="C162" s="76"/>
      <c r="D162" s="76"/>
    </row>
    <row r="163" spans="1:4" ht="35.25" customHeight="1" x14ac:dyDescent="0.2">
      <c r="A163" s="107"/>
      <c r="C163" s="76"/>
      <c r="D163" s="76"/>
    </row>
    <row r="164" spans="1:4" ht="35.25" customHeight="1" x14ac:dyDescent="0.2">
      <c r="A164" s="107"/>
      <c r="C164" s="76"/>
      <c r="D164" s="76"/>
    </row>
    <row r="165" spans="1:4" ht="35.25" customHeight="1" x14ac:dyDescent="0.2">
      <c r="A165" s="107"/>
      <c r="C165" s="76"/>
      <c r="D165" s="76"/>
    </row>
    <row r="166" spans="1:4" ht="35.25" customHeight="1" x14ac:dyDescent="0.2">
      <c r="A166" s="107"/>
      <c r="C166" s="76"/>
      <c r="D166" s="76"/>
    </row>
    <row r="167" spans="1:4" ht="35.25" customHeight="1" x14ac:dyDescent="0.2">
      <c r="A167" s="107"/>
      <c r="C167" s="76"/>
      <c r="D167" s="76"/>
    </row>
    <row r="168" spans="1:4" ht="35.25" customHeight="1" x14ac:dyDescent="0.2">
      <c r="A168" s="107"/>
      <c r="C168" s="76"/>
      <c r="D168" s="76"/>
    </row>
    <row r="169" spans="1:4" ht="35.25" customHeight="1" x14ac:dyDescent="0.2">
      <c r="A169" s="107"/>
      <c r="C169" s="76"/>
      <c r="D169" s="76"/>
    </row>
    <row r="170" spans="1:4" ht="35.25" customHeight="1" x14ac:dyDescent="0.2">
      <c r="A170" s="107"/>
      <c r="C170" s="76"/>
      <c r="D170" s="76"/>
    </row>
    <row r="171" spans="1:4" ht="35.25" customHeight="1" x14ac:dyDescent="0.2">
      <c r="A171" s="107"/>
      <c r="C171" s="76"/>
      <c r="D171" s="76"/>
    </row>
    <row r="172" spans="1:4" ht="35.25" customHeight="1" x14ac:dyDescent="0.2">
      <c r="A172" s="107"/>
      <c r="C172" s="76"/>
      <c r="D172" s="76"/>
    </row>
    <row r="173" spans="1:4" ht="35.25" customHeight="1" x14ac:dyDescent="0.2">
      <c r="A173" s="107"/>
      <c r="C173" s="76"/>
      <c r="D173" s="76"/>
    </row>
    <row r="174" spans="1:4" ht="35.25" customHeight="1" x14ac:dyDescent="0.2">
      <c r="A174" s="107"/>
      <c r="C174" s="76"/>
      <c r="D174" s="76"/>
    </row>
    <row r="175" spans="1:4" ht="35.25" customHeight="1" x14ac:dyDescent="0.2">
      <c r="A175" s="107"/>
      <c r="C175" s="76"/>
      <c r="D175" s="76"/>
    </row>
    <row r="176" spans="1:4" ht="35.25" customHeight="1" x14ac:dyDescent="0.2">
      <c r="A176" s="107"/>
      <c r="C176" s="76"/>
      <c r="D176" s="76"/>
    </row>
    <row r="177" spans="1:4" ht="35.25" customHeight="1" x14ac:dyDescent="0.2">
      <c r="A177" s="107"/>
      <c r="C177" s="76"/>
      <c r="D177" s="76"/>
    </row>
    <row r="178" spans="1:4" ht="35.25" customHeight="1" x14ac:dyDescent="0.2">
      <c r="A178" s="107"/>
      <c r="C178" s="76"/>
      <c r="D178" s="76"/>
    </row>
    <row r="179" spans="1:4" ht="35.25" customHeight="1" x14ac:dyDescent="0.2">
      <c r="A179" s="107"/>
      <c r="C179" s="76"/>
      <c r="D179" s="76"/>
    </row>
    <row r="180" spans="1:4" ht="35.25" customHeight="1" x14ac:dyDescent="0.2">
      <c r="A180" s="107"/>
      <c r="C180" s="76"/>
      <c r="D180" s="76"/>
    </row>
    <row r="181" spans="1:4" ht="35.25" customHeight="1" x14ac:dyDescent="0.2">
      <c r="A181" s="107"/>
      <c r="C181" s="76"/>
      <c r="D181" s="76"/>
    </row>
    <row r="182" spans="1:4" ht="35.25" customHeight="1" x14ac:dyDescent="0.2">
      <c r="A182" s="107"/>
      <c r="C182" s="76"/>
      <c r="D182" s="76"/>
    </row>
    <row r="183" spans="1:4" ht="35.25" customHeight="1" x14ac:dyDescent="0.2">
      <c r="A183" s="107"/>
      <c r="C183" s="76"/>
      <c r="D183" s="76"/>
    </row>
    <row r="184" spans="1:4" ht="35.25" customHeight="1" x14ac:dyDescent="0.2">
      <c r="A184" s="107"/>
      <c r="C184" s="76"/>
      <c r="D184" s="76"/>
    </row>
    <row r="185" spans="1:4" ht="35.25" customHeight="1" x14ac:dyDescent="0.2">
      <c r="A185" s="107"/>
      <c r="C185" s="76"/>
      <c r="D185" s="76"/>
    </row>
    <row r="186" spans="1:4" ht="35.25" customHeight="1" x14ac:dyDescent="0.2">
      <c r="A186" s="107"/>
      <c r="C186" s="76"/>
      <c r="D186" s="76"/>
    </row>
    <row r="187" spans="1:4" ht="35.25" customHeight="1" x14ac:dyDescent="0.2">
      <c r="A187" s="107"/>
      <c r="C187" s="76"/>
      <c r="D187" s="76"/>
    </row>
    <row r="188" spans="1:4" ht="35.25" customHeight="1" x14ac:dyDescent="0.2">
      <c r="A188" s="107"/>
      <c r="C188" s="76"/>
      <c r="D188" s="76"/>
    </row>
    <row r="189" spans="1:4" ht="35.25" customHeight="1" x14ac:dyDescent="0.2">
      <c r="A189" s="107"/>
      <c r="C189" s="76"/>
      <c r="D189" s="76"/>
    </row>
    <row r="190" spans="1:4" ht="35.25" customHeight="1" x14ac:dyDescent="0.2">
      <c r="A190" s="107"/>
      <c r="C190" s="76"/>
      <c r="D190" s="76"/>
    </row>
    <row r="191" spans="1:4" ht="35.25" customHeight="1" x14ac:dyDescent="0.2">
      <c r="A191" s="107"/>
      <c r="C191" s="76"/>
      <c r="D191" s="76"/>
    </row>
    <row r="192" spans="1:4" ht="35.25" customHeight="1" x14ac:dyDescent="0.2">
      <c r="A192" s="107"/>
      <c r="C192" s="76"/>
      <c r="D192" s="76"/>
    </row>
    <row r="193" spans="1:4" ht="35.25" customHeight="1" x14ac:dyDescent="0.2">
      <c r="A193" s="107"/>
      <c r="C193" s="76"/>
      <c r="D193" s="76"/>
    </row>
    <row r="194" spans="1:4" ht="35.25" customHeight="1" x14ac:dyDescent="0.2">
      <c r="A194" s="107"/>
      <c r="C194" s="76"/>
      <c r="D194" s="76"/>
    </row>
    <row r="195" spans="1:4" ht="35.25" customHeight="1" x14ac:dyDescent="0.2">
      <c r="A195" s="107"/>
      <c r="C195" s="76"/>
      <c r="D195" s="76"/>
    </row>
    <row r="196" spans="1:4" ht="35.25" customHeight="1" x14ac:dyDescent="0.2">
      <c r="A196" s="107"/>
      <c r="C196" s="76"/>
      <c r="D196" s="76"/>
    </row>
    <row r="197" spans="1:4" ht="35.25" customHeight="1" x14ac:dyDescent="0.2">
      <c r="A197" s="107"/>
      <c r="C197" s="76"/>
      <c r="D197" s="76"/>
    </row>
    <row r="198" spans="1:4" ht="35.25" customHeight="1" x14ac:dyDescent="0.2">
      <c r="A198" s="107"/>
      <c r="C198" s="76"/>
      <c r="D198" s="76"/>
    </row>
    <row r="199" spans="1:4" ht="35.25" customHeight="1" x14ac:dyDescent="0.2">
      <c r="A199" s="107"/>
      <c r="C199" s="76"/>
      <c r="D199" s="76"/>
    </row>
    <row r="200" spans="1:4" ht="35.25" customHeight="1" x14ac:dyDescent="0.2">
      <c r="A200" s="107"/>
      <c r="C200" s="76"/>
      <c r="D200" s="76"/>
    </row>
    <row r="201" spans="1:4" ht="35.25" customHeight="1" x14ac:dyDescent="0.2">
      <c r="A201" s="107"/>
      <c r="C201" s="76"/>
      <c r="D201" s="76"/>
    </row>
    <row r="202" spans="1:4" ht="35.25" customHeight="1" x14ac:dyDescent="0.2">
      <c r="A202" s="107"/>
      <c r="C202" s="76"/>
      <c r="D202" s="76"/>
    </row>
    <row r="203" spans="1:4" ht="35.25" customHeight="1" x14ac:dyDescent="0.2">
      <c r="A203" s="107"/>
      <c r="C203" s="76"/>
      <c r="D203" s="76"/>
    </row>
    <row r="204" spans="1:4" ht="35.25" customHeight="1" x14ac:dyDescent="0.2">
      <c r="A204" s="107"/>
      <c r="C204" s="76"/>
      <c r="D204" s="76"/>
    </row>
    <row r="205" spans="1:4" ht="35.25" customHeight="1" x14ac:dyDescent="0.2">
      <c r="A205" s="107"/>
      <c r="C205" s="76"/>
      <c r="D205" s="76"/>
    </row>
    <row r="206" spans="1:4" ht="35.25" customHeight="1" x14ac:dyDescent="0.2">
      <c r="A206" s="107"/>
      <c r="C206" s="76"/>
      <c r="D206" s="76"/>
    </row>
    <row r="207" spans="1:4" ht="35.25" customHeight="1" x14ac:dyDescent="0.2">
      <c r="A207" s="107"/>
      <c r="C207" s="76"/>
      <c r="D207" s="76"/>
    </row>
    <row r="208" spans="1:4" ht="35.25" customHeight="1" x14ac:dyDescent="0.2">
      <c r="A208" s="107"/>
      <c r="C208" s="76"/>
      <c r="D208" s="76"/>
    </row>
    <row r="209" spans="1:8" ht="35.25" customHeight="1" x14ac:dyDescent="0.2">
      <c r="A209" s="107"/>
      <c r="C209" s="76"/>
      <c r="D209" s="76"/>
    </row>
    <row r="210" spans="1:8" ht="35.25" customHeight="1" x14ac:dyDescent="0.2">
      <c r="A210" s="107"/>
      <c r="C210" s="76"/>
      <c r="D210" s="76"/>
    </row>
    <row r="211" spans="1:8" ht="35.25" customHeight="1" x14ac:dyDescent="0.2">
      <c r="A211" s="107"/>
      <c r="C211" s="76"/>
      <c r="D211" s="76"/>
    </row>
    <row r="212" spans="1:8" ht="35.25" customHeight="1" x14ac:dyDescent="0.2">
      <c r="A212" s="107"/>
      <c r="C212" s="76"/>
      <c r="D212" s="76"/>
    </row>
    <row r="213" spans="1:8" ht="35.25" customHeight="1" x14ac:dyDescent="0.2">
      <c r="A213" s="107"/>
      <c r="C213" s="76"/>
      <c r="D213" s="76"/>
    </row>
    <row r="214" spans="1:8" ht="35.25" customHeight="1" x14ac:dyDescent="0.2">
      <c r="A214" s="107"/>
      <c r="C214" s="76"/>
      <c r="D214" s="76"/>
    </row>
    <row r="215" spans="1:8" ht="35.25" customHeight="1" x14ac:dyDescent="0.2">
      <c r="A215" s="107"/>
      <c r="C215" s="76"/>
      <c r="D215" s="76"/>
    </row>
    <row r="216" spans="1:8" ht="35.25" customHeight="1" x14ac:dyDescent="0.2">
      <c r="A216" s="107"/>
      <c r="C216" s="76"/>
      <c r="D216" s="76"/>
    </row>
    <row r="217" spans="1:8" ht="35.25" customHeight="1" x14ac:dyDescent="0.2">
      <c r="A217" s="107"/>
      <c r="C217" s="76"/>
      <c r="D217" s="76"/>
    </row>
    <row r="218" spans="1:8" ht="35.25" customHeight="1" x14ac:dyDescent="0.2">
      <c r="A218" s="107"/>
      <c r="C218" s="76"/>
      <c r="D218" s="76"/>
    </row>
    <row r="219" spans="1:8" ht="35.25" customHeight="1" x14ac:dyDescent="0.2">
      <c r="A219" s="107"/>
    </row>
    <row r="220" spans="1:8" ht="35.25" customHeight="1" x14ac:dyDescent="0.2">
      <c r="A220" s="107"/>
      <c r="B220" s="77" t="s">
        <v>273</v>
      </c>
      <c r="C220" s="77" t="s">
        <v>274</v>
      </c>
      <c r="D220" s="78" t="s">
        <v>273</v>
      </c>
      <c r="E220" s="78" t="s">
        <v>274</v>
      </c>
    </row>
    <row r="221" spans="1:8" ht="35.25" customHeight="1" x14ac:dyDescent="0.25">
      <c r="A221" s="107"/>
      <c r="B221" s="79" t="s">
        <v>275</v>
      </c>
      <c r="C221" s="79" t="s">
        <v>276</v>
      </c>
      <c r="D221" s="3" t="s">
        <v>275</v>
      </c>
      <c r="F221" s="3" t="str">
        <f>IF(NOT(ISBLANK(D221)),D221,IF(NOT(ISBLANK(E221)),"     "&amp;E221,FALSE))</f>
        <v>Afectación Económica o presupuestal</v>
      </c>
      <c r="G221" s="3" t="s">
        <v>275</v>
      </c>
      <c r="H221" s="3" t="str">
        <f>IF(NOT(ISERROR(MATCH(G221,_xlfn.ANCHORARRAY(B239),0))),F239&amp;"Por favor no seleccionar los criterios de impacto",G221)</f>
        <v>❌Por favor no seleccionar los criterios de impacto</v>
      </c>
    </row>
    <row r="222" spans="1:8" ht="35.25" customHeight="1" x14ac:dyDescent="0.25">
      <c r="A222" s="107"/>
      <c r="B222" s="79" t="s">
        <v>275</v>
      </c>
      <c r="C222" s="79" t="s">
        <v>207</v>
      </c>
      <c r="E222" s="3" t="s">
        <v>276</v>
      </c>
      <c r="F222" s="3" t="str">
        <f t="shared" ref="F222:F237" si="1">IF(NOT(ISBLANK(D222)),D222,IF(NOT(ISBLANK(E222)),"     "&amp;E222,FALSE))</f>
        <v xml:space="preserve">     Afectación menor a 10 SMLMV .</v>
      </c>
    </row>
    <row r="223" spans="1:8" ht="35.25" customHeight="1" x14ac:dyDescent="0.25">
      <c r="A223" s="107"/>
      <c r="B223" s="79" t="s">
        <v>275</v>
      </c>
      <c r="C223" s="79" t="s">
        <v>211</v>
      </c>
      <c r="E223" s="3" t="s">
        <v>207</v>
      </c>
      <c r="F223" s="3" t="str">
        <f t="shared" si="1"/>
        <v xml:space="preserve">     Entre 10 y 50 SMLMV </v>
      </c>
    </row>
    <row r="224" spans="1:8" ht="35.25" customHeight="1" x14ac:dyDescent="0.25">
      <c r="A224" s="107"/>
      <c r="B224" s="79" t="s">
        <v>275</v>
      </c>
      <c r="C224" s="79" t="s">
        <v>216</v>
      </c>
      <c r="E224" s="3" t="s">
        <v>211</v>
      </c>
      <c r="F224" s="3" t="str">
        <f t="shared" si="1"/>
        <v xml:space="preserve">     Entre 50 y 100 SMLMV </v>
      </c>
    </row>
    <row r="225" spans="1:6" ht="35.25" customHeight="1" x14ac:dyDescent="0.25">
      <c r="A225" s="107"/>
      <c r="B225" s="79" t="s">
        <v>275</v>
      </c>
      <c r="C225" s="79" t="s">
        <v>221</v>
      </c>
      <c r="E225" s="3" t="s">
        <v>216</v>
      </c>
      <c r="F225" s="3" t="str">
        <f t="shared" si="1"/>
        <v xml:space="preserve">     Entre 100 y 500 SMLMV </v>
      </c>
    </row>
    <row r="226" spans="1:6" ht="35.25" customHeight="1" x14ac:dyDescent="0.25">
      <c r="A226" s="107"/>
      <c r="B226" s="79" t="s">
        <v>200</v>
      </c>
      <c r="C226" s="79" t="s">
        <v>204</v>
      </c>
      <c r="E226" s="3" t="s">
        <v>221</v>
      </c>
      <c r="F226" s="3" t="str">
        <f t="shared" si="1"/>
        <v xml:space="preserve">     Mayor a 500 SMLMV </v>
      </c>
    </row>
    <row r="227" spans="1:6" ht="35.25" customHeight="1" x14ac:dyDescent="0.25">
      <c r="A227" s="107"/>
      <c r="B227" s="79" t="s">
        <v>200</v>
      </c>
      <c r="C227" s="79" t="s">
        <v>277</v>
      </c>
      <c r="D227" s="3" t="s">
        <v>200</v>
      </c>
      <c r="F227" s="3" t="str">
        <f t="shared" si="1"/>
        <v>Pérdida Reputacional</v>
      </c>
    </row>
    <row r="228" spans="1:6" ht="35.25" customHeight="1" x14ac:dyDescent="0.25">
      <c r="A228" s="107"/>
      <c r="B228" s="79" t="s">
        <v>200</v>
      </c>
      <c r="C228" s="79" t="s">
        <v>212</v>
      </c>
      <c r="E228" s="3" t="s">
        <v>204</v>
      </c>
      <c r="F228" s="3" t="str">
        <f t="shared" si="1"/>
        <v xml:space="preserve">     El riesgo afecta la imagen de alguna área de la organización</v>
      </c>
    </row>
    <row r="229" spans="1:6" ht="35.25" customHeight="1" x14ac:dyDescent="0.25">
      <c r="A229" s="107"/>
      <c r="B229" s="79" t="s">
        <v>200</v>
      </c>
      <c r="C229" s="79" t="s">
        <v>217</v>
      </c>
      <c r="E229" s="3" t="s">
        <v>277</v>
      </c>
      <c r="F229" s="3" t="str">
        <f t="shared" si="1"/>
        <v xml:space="preserve">     El riesgo afecta la imagen de la entidad internamente, de conocimiento general, nivel interno, de Alta Dirección y/o miembros del SND </v>
      </c>
    </row>
    <row r="230" spans="1:6" ht="35.25" customHeight="1" x14ac:dyDescent="0.25">
      <c r="A230" s="107"/>
      <c r="B230" s="79" t="s">
        <v>200</v>
      </c>
      <c r="C230" s="79" t="s">
        <v>222</v>
      </c>
      <c r="E230" s="3" t="s">
        <v>212</v>
      </c>
      <c r="F230" s="3" t="str">
        <f t="shared" si="1"/>
        <v xml:space="preserve">     El riesgo afecta la imagen de la entidad con algunos usuarios de relevancia frente al logro de los objetivos</v>
      </c>
    </row>
    <row r="231" spans="1:6" ht="35.25" customHeight="1" x14ac:dyDescent="0.25">
      <c r="A231" s="107"/>
      <c r="B231" s="79" t="s">
        <v>60</v>
      </c>
      <c r="C231" s="79" t="s">
        <v>278</v>
      </c>
      <c r="E231" s="3" t="s">
        <v>217</v>
      </c>
      <c r="F231" s="3" t="str">
        <f t="shared" si="1"/>
        <v xml:space="preserve">     El riesgo afecta la imagen de de la entidad con efecto publicitario sostenido a nivel de sector administrativo, nivel departamental o municipal</v>
      </c>
    </row>
    <row r="232" spans="1:6" ht="35.25" customHeight="1" x14ac:dyDescent="0.25">
      <c r="A232" s="107"/>
      <c r="B232" s="79" t="s">
        <v>60</v>
      </c>
      <c r="C232" s="79" t="s">
        <v>278</v>
      </c>
      <c r="E232" s="3" t="s">
        <v>222</v>
      </c>
      <c r="F232" s="3" t="str">
        <f t="shared" si="1"/>
        <v xml:space="preserve">     El riesgo afecta la imagen de la entidad a nivel nacional, con efecto publicitarios sostenible a nivel país</v>
      </c>
    </row>
    <row r="233" spans="1:6" ht="35.25" customHeight="1" x14ac:dyDescent="0.25">
      <c r="A233" s="107"/>
      <c r="B233" s="79" t="s">
        <v>60</v>
      </c>
      <c r="C233" s="79" t="s">
        <v>213</v>
      </c>
      <c r="D233" s="3" t="s">
        <v>60</v>
      </c>
      <c r="F233" s="3" t="str">
        <f t="shared" si="1"/>
        <v>Corrupción</v>
      </c>
    </row>
    <row r="234" spans="1:6" ht="35.25" customHeight="1" x14ac:dyDescent="0.25">
      <c r="B234" s="79" t="s">
        <v>60</v>
      </c>
      <c r="C234" s="79" t="s">
        <v>218</v>
      </c>
      <c r="E234" s="3" t="s">
        <v>278</v>
      </c>
      <c r="F234" s="3" t="str">
        <f t="shared" si="1"/>
        <v xml:space="preserve">     No aplica</v>
      </c>
    </row>
    <row r="235" spans="1:6" ht="35.25" customHeight="1" x14ac:dyDescent="0.25">
      <c r="B235" s="79" t="s">
        <v>60</v>
      </c>
      <c r="C235" s="79" t="s">
        <v>223</v>
      </c>
      <c r="E235" s="3" t="s">
        <v>213</v>
      </c>
      <c r="F235" s="3" t="str">
        <f t="shared" si="1"/>
        <v xml:space="preserve">     Repuestas Corrupción en Moderado</v>
      </c>
    </row>
    <row r="236" spans="1:6" ht="35.25" customHeight="1" x14ac:dyDescent="0.2">
      <c r="E236" s="3" t="s">
        <v>218</v>
      </c>
      <c r="F236" s="3" t="str">
        <f t="shared" si="1"/>
        <v xml:space="preserve">     Repuestas Corrupción en Mayor</v>
      </c>
    </row>
    <row r="237" spans="1:6" ht="35.25" customHeight="1" x14ac:dyDescent="0.2">
      <c r="E237" s="3" t="s">
        <v>223</v>
      </c>
      <c r="F237" s="3" t="str">
        <f t="shared" si="1"/>
        <v xml:space="preserve">     Repuestas Corrupción en Catastrófico</v>
      </c>
    </row>
    <row r="239" spans="1:6" ht="35.25" customHeight="1" x14ac:dyDescent="0.2">
      <c r="B239" s="3" t="str" cm="1">
        <f t="array" ref="B239:B242">_xlfn.UNIQUE(Tabla1[[#All],[Criterios]])</f>
        <v>Criterios</v>
      </c>
      <c r="F239" s="87" t="s">
        <v>279</v>
      </c>
    </row>
    <row r="240" spans="1:6" ht="35.25" customHeight="1" x14ac:dyDescent="0.2">
      <c r="B240" s="3" t="str">
        <v>Afectación Económica o presupuestal</v>
      </c>
      <c r="F240" s="87" t="s">
        <v>280</v>
      </c>
    </row>
    <row r="241" spans="2:2" ht="35.25" customHeight="1" x14ac:dyDescent="0.2">
      <c r="B241" s="3" t="str">
        <v>Pérdida Reputacional</v>
      </c>
    </row>
    <row r="242" spans="2:2" ht="35.25" customHeight="1" x14ac:dyDescent="0.2">
      <c r="B242" s="3" t="str">
        <v>Corrupción</v>
      </c>
    </row>
  </sheetData>
  <sheetProtection algorithmName="SHA-512" hashValue="d1YOLXOHxmdbMaz38aVGg3UL8ZDqSJBljk03jJHtwVnH/vKyRmI+i4s9nCmTU89tOnOxkpqV1whmWtxvxqQKlw==" saltValue="9Nv73CBej1QS0qPYn6ILZQ==" spinCount="100000" sheet="1" objects="1" scenarios="1"/>
  <protectedRanges>
    <protectedRange sqref="E33:X51" name="Rango1"/>
  </protectedRanges>
  <mergeCells count="75">
    <mergeCell ref="B37:D37"/>
    <mergeCell ref="B38:D38"/>
    <mergeCell ref="B39:D39"/>
    <mergeCell ref="B40:D40"/>
    <mergeCell ref="B41:D41"/>
    <mergeCell ref="G53:H53"/>
    <mergeCell ref="I53:J53"/>
    <mergeCell ref="B42:D42"/>
    <mergeCell ref="B43:D43"/>
    <mergeCell ref="B44:D44"/>
    <mergeCell ref="B45:D45"/>
    <mergeCell ref="B46:D46"/>
    <mergeCell ref="U29:V30"/>
    <mergeCell ref="W29:X30"/>
    <mergeCell ref="U53:V53"/>
    <mergeCell ref="W53:X53"/>
    <mergeCell ref="O53:P53"/>
    <mergeCell ref="Q53:R53"/>
    <mergeCell ref="S53:T53"/>
    <mergeCell ref="U31:V31"/>
    <mergeCell ref="W31:X31"/>
    <mergeCell ref="O31:P31"/>
    <mergeCell ref="D14:F14"/>
    <mergeCell ref="M29:N30"/>
    <mergeCell ref="O29:P30"/>
    <mergeCell ref="Q29:R30"/>
    <mergeCell ref="S29:T30"/>
    <mergeCell ref="G16:H16"/>
    <mergeCell ref="G17:H17"/>
    <mergeCell ref="G18:H18"/>
    <mergeCell ref="E29:F30"/>
    <mergeCell ref="G29:H30"/>
    <mergeCell ref="I29:J30"/>
    <mergeCell ref="K29:L30"/>
    <mergeCell ref="D15:F15"/>
    <mergeCell ref="D16:F16"/>
    <mergeCell ref="D17:F17"/>
    <mergeCell ref="D18:F18"/>
    <mergeCell ref="C1:P2"/>
    <mergeCell ref="A9:P9"/>
    <mergeCell ref="A10:P10"/>
    <mergeCell ref="D13:F13"/>
    <mergeCell ref="A1:B2"/>
    <mergeCell ref="G13:H13"/>
    <mergeCell ref="B11:F11"/>
    <mergeCell ref="A3:P5"/>
    <mergeCell ref="A6:P6"/>
    <mergeCell ref="A7:P7"/>
    <mergeCell ref="A8:P8"/>
    <mergeCell ref="A28:P28"/>
    <mergeCell ref="A27:P27"/>
    <mergeCell ref="B29:D32"/>
    <mergeCell ref="B33:D33"/>
    <mergeCell ref="B34:D34"/>
    <mergeCell ref="E31:F31"/>
    <mergeCell ref="G31:H31"/>
    <mergeCell ref="I31:J31"/>
    <mergeCell ref="K31:L31"/>
    <mergeCell ref="M31:N31"/>
    <mergeCell ref="A55:P55"/>
    <mergeCell ref="B59:D59"/>
    <mergeCell ref="A56:P56"/>
    <mergeCell ref="A57:P57"/>
    <mergeCell ref="B35:D35"/>
    <mergeCell ref="B36:D36"/>
    <mergeCell ref="K53:L53"/>
    <mergeCell ref="M53:N53"/>
    <mergeCell ref="B47:D47"/>
    <mergeCell ref="B48:D48"/>
    <mergeCell ref="B49:D49"/>
    <mergeCell ref="B50:D50"/>
    <mergeCell ref="B51:D51"/>
    <mergeCell ref="A52:D52"/>
    <mergeCell ref="A53:D53"/>
    <mergeCell ref="E53:F53"/>
  </mergeCells>
  <dataValidations count="2">
    <dataValidation type="list" allowBlank="1" showInputMessage="1" showErrorMessage="1" sqref="G221" xr:uid="{00000000-0002-0000-0500-000000000000}">
      <formula1>$F$221:$F$232</formula1>
    </dataValidation>
    <dataValidation type="list" allowBlank="1" showInputMessage="1" showErrorMessage="1" sqref="E33:X51" xr:uid="{00000000-0002-0000-0500-000001000000}">
      <formula1>$A$21:$A$22</formula1>
    </dataValidation>
  </dataValidations>
  <hyperlinks>
    <hyperlink ref="A6:P6" location="'Tabla Impacto'!A27" display=" Niveles de Impacto para Riesgos de Corrupción" xr:uid="{00000000-0004-0000-0500-000000000000}"/>
    <hyperlink ref="A7:P7" location="'Tabla Impacto'!A9" display="Niveles de Impacto para Riesgos de Gestión y de Seguridad de la Información " xr:uid="{00000000-0004-0000-0500-000001000000}"/>
    <hyperlink ref="A8:P8" location="'Tabla Impacto'!A55" display="Niveles de Impacto para Riesgos  Fiscales " xr:uid="{00000000-0004-0000-0500-000002000000}"/>
    <hyperlink ref="A8:XFD8" location="'Tabla Impacto'!A67" display="Niveles de Impacto para Riesgos  Fiscales " xr:uid="{00000000-0004-0000-0500-000003000000}"/>
    <hyperlink ref="A6:XFD6" location="'Tabla Impacto'!A43" display=" Niveles de Impacto para Riesgos de Corrupción" xr:uid="{00000000-0004-0000-0500-000004000000}"/>
    <hyperlink ref="A7:XFD7" location="'Tabla Impacto'!A17" display="Niveles de Impacto para Riesgos de Gestión y de Seguridad de la Información " xr:uid="{00000000-0004-0000-0500-000005000000}"/>
  </hyperlinks>
  <pageMargins left="0.7" right="0.7" top="0.75" bottom="0.75" header="0.3" footer="0.3"/>
  <pageSetup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howOutlineSymbols="0"/>
    <pageSetUpPr autoPageBreaks="0"/>
  </sheetPr>
  <dimension ref="A1:CU146"/>
  <sheetViews>
    <sheetView showZeros="0" showOutlineSymbols="0" zoomScale="40" zoomScaleNormal="40" workbookViewId="0">
      <selection sqref="A1:M6"/>
    </sheetView>
  </sheetViews>
  <sheetFormatPr baseColWidth="10" defaultColWidth="0" defaultRowHeight="15" zeroHeight="1" x14ac:dyDescent="0.2"/>
  <cols>
    <col min="1" max="1" width="11.5" customWidth="1"/>
    <col min="2" max="24" width="5.6640625" customWidth="1"/>
    <col min="25" max="25" width="14.5" customWidth="1"/>
    <col min="26" max="27" width="15.6640625" customWidth="1"/>
    <col min="28" max="38" width="5.6640625" customWidth="1"/>
    <col min="39" max="39" width="22.1640625" customWidth="1"/>
    <col min="40" max="40" width="11.5" customWidth="1"/>
    <col min="41" max="46" width="5.6640625" customWidth="1"/>
    <col min="47" max="99" width="0" hidden="1" customWidth="1"/>
    <col min="100" max="16384" width="11.5" hidden="1"/>
  </cols>
  <sheetData>
    <row r="1" spans="1:99" ht="15" customHeight="1" x14ac:dyDescent="0.2">
      <c r="A1" s="740"/>
      <c r="B1" s="741"/>
      <c r="C1" s="741"/>
      <c r="D1" s="741"/>
      <c r="E1" s="741"/>
      <c r="F1" s="741"/>
      <c r="G1" s="741"/>
      <c r="H1" s="741"/>
      <c r="I1" s="741"/>
      <c r="J1" s="741"/>
      <c r="K1" s="741"/>
      <c r="L1" s="741"/>
      <c r="M1" s="742"/>
      <c r="N1" s="731" t="s">
        <v>281</v>
      </c>
      <c r="O1" s="732"/>
      <c r="P1" s="732"/>
      <c r="Q1" s="732"/>
      <c r="R1" s="732"/>
      <c r="S1" s="732"/>
      <c r="T1" s="732"/>
      <c r="U1" s="732"/>
      <c r="V1" s="732"/>
      <c r="W1" s="732"/>
      <c r="X1" s="732"/>
      <c r="Y1" s="732"/>
      <c r="Z1" s="732"/>
      <c r="AA1" s="732"/>
      <c r="AB1" s="732"/>
      <c r="AC1" s="732"/>
      <c r="AD1" s="732"/>
      <c r="AE1" s="732"/>
      <c r="AF1" s="732"/>
      <c r="AG1" s="732"/>
      <c r="AH1" s="732"/>
      <c r="AI1" s="732"/>
      <c r="AJ1" s="732"/>
      <c r="AK1" s="732"/>
      <c r="AL1" s="732"/>
      <c r="AM1" s="732"/>
      <c r="AN1" s="732"/>
      <c r="AO1" s="732"/>
      <c r="AP1" s="732"/>
      <c r="AQ1" s="732"/>
      <c r="AR1" s="732"/>
      <c r="AS1" s="732"/>
      <c r="AT1" s="733"/>
    </row>
    <row r="2" spans="1:99" ht="15.75" customHeight="1" x14ac:dyDescent="0.2">
      <c r="A2" s="743"/>
      <c r="B2" s="744"/>
      <c r="C2" s="744"/>
      <c r="D2" s="744"/>
      <c r="E2" s="744"/>
      <c r="F2" s="744"/>
      <c r="G2" s="744"/>
      <c r="H2" s="744"/>
      <c r="I2" s="744"/>
      <c r="J2" s="744"/>
      <c r="K2" s="744"/>
      <c r="L2" s="744"/>
      <c r="M2" s="745"/>
      <c r="N2" s="734"/>
      <c r="O2" s="735"/>
      <c r="P2" s="735"/>
      <c r="Q2" s="735"/>
      <c r="R2" s="735"/>
      <c r="S2" s="735"/>
      <c r="T2" s="735"/>
      <c r="U2" s="735"/>
      <c r="V2" s="735"/>
      <c r="W2" s="735"/>
      <c r="X2" s="735"/>
      <c r="Y2" s="735"/>
      <c r="Z2" s="735"/>
      <c r="AA2" s="735"/>
      <c r="AB2" s="735"/>
      <c r="AC2" s="735"/>
      <c r="AD2" s="735"/>
      <c r="AE2" s="735"/>
      <c r="AF2" s="735"/>
      <c r="AG2" s="735"/>
      <c r="AH2" s="735"/>
      <c r="AI2" s="735"/>
      <c r="AJ2" s="735"/>
      <c r="AK2" s="735"/>
      <c r="AL2" s="735"/>
      <c r="AM2" s="735"/>
      <c r="AN2" s="735"/>
      <c r="AO2" s="735"/>
      <c r="AP2" s="735"/>
      <c r="AQ2" s="735"/>
      <c r="AR2" s="735"/>
      <c r="AS2" s="735"/>
      <c r="AT2" s="736"/>
    </row>
    <row r="3" spans="1:99" x14ac:dyDescent="0.2">
      <c r="A3" s="743"/>
      <c r="B3" s="744"/>
      <c r="C3" s="744"/>
      <c r="D3" s="744"/>
      <c r="E3" s="744"/>
      <c r="F3" s="744"/>
      <c r="G3" s="744"/>
      <c r="H3" s="744"/>
      <c r="I3" s="744"/>
      <c r="J3" s="744"/>
      <c r="K3" s="744"/>
      <c r="L3" s="744"/>
      <c r="M3" s="745"/>
      <c r="N3" s="734"/>
      <c r="O3" s="735"/>
      <c r="P3" s="735"/>
      <c r="Q3" s="735"/>
      <c r="R3" s="735"/>
      <c r="S3" s="735"/>
      <c r="T3" s="735"/>
      <c r="U3" s="735"/>
      <c r="V3" s="735"/>
      <c r="W3" s="735"/>
      <c r="X3" s="735"/>
      <c r="Y3" s="735"/>
      <c r="Z3" s="735"/>
      <c r="AA3" s="735"/>
      <c r="AB3" s="735"/>
      <c r="AC3" s="735"/>
      <c r="AD3" s="735"/>
      <c r="AE3" s="735"/>
      <c r="AF3" s="735"/>
      <c r="AG3" s="735"/>
      <c r="AH3" s="735"/>
      <c r="AI3" s="735"/>
      <c r="AJ3" s="735"/>
      <c r="AK3" s="735"/>
      <c r="AL3" s="735"/>
      <c r="AM3" s="735"/>
      <c r="AN3" s="735"/>
      <c r="AO3" s="735"/>
      <c r="AP3" s="735"/>
      <c r="AQ3" s="735"/>
      <c r="AR3" s="735"/>
      <c r="AS3" s="735"/>
      <c r="AT3" s="736"/>
    </row>
    <row r="4" spans="1:99" x14ac:dyDescent="0.2">
      <c r="A4" s="743"/>
      <c r="B4" s="744"/>
      <c r="C4" s="744"/>
      <c r="D4" s="744"/>
      <c r="E4" s="744"/>
      <c r="F4" s="744"/>
      <c r="G4" s="744"/>
      <c r="H4" s="744"/>
      <c r="I4" s="744"/>
      <c r="J4" s="744"/>
      <c r="K4" s="744"/>
      <c r="L4" s="744"/>
      <c r="M4" s="745"/>
      <c r="N4" s="734"/>
      <c r="O4" s="735"/>
      <c r="P4" s="735"/>
      <c r="Q4" s="735"/>
      <c r="R4" s="735"/>
      <c r="S4" s="735"/>
      <c r="T4" s="735"/>
      <c r="U4" s="735"/>
      <c r="V4" s="735"/>
      <c r="W4" s="735"/>
      <c r="X4" s="735"/>
      <c r="Y4" s="735"/>
      <c r="Z4" s="735"/>
      <c r="AA4" s="735"/>
      <c r="AB4" s="735"/>
      <c r="AC4" s="735"/>
      <c r="AD4" s="735"/>
      <c r="AE4" s="735"/>
      <c r="AF4" s="735"/>
      <c r="AG4" s="735"/>
      <c r="AH4" s="735"/>
      <c r="AI4" s="735"/>
      <c r="AJ4" s="735"/>
      <c r="AK4" s="735"/>
      <c r="AL4" s="735"/>
      <c r="AM4" s="735"/>
      <c r="AN4" s="735"/>
      <c r="AO4" s="735"/>
      <c r="AP4" s="735"/>
      <c r="AQ4" s="735"/>
      <c r="AR4" s="735"/>
      <c r="AS4" s="735"/>
      <c r="AT4" s="736"/>
    </row>
    <row r="5" spans="1:99" x14ac:dyDescent="0.2">
      <c r="A5" s="743"/>
      <c r="B5" s="744"/>
      <c r="C5" s="744"/>
      <c r="D5" s="744"/>
      <c r="E5" s="744"/>
      <c r="F5" s="744"/>
      <c r="G5" s="744"/>
      <c r="H5" s="744"/>
      <c r="I5" s="744"/>
      <c r="J5" s="744"/>
      <c r="K5" s="744"/>
      <c r="L5" s="744"/>
      <c r="M5" s="745"/>
      <c r="N5" s="734"/>
      <c r="O5" s="735"/>
      <c r="P5" s="735"/>
      <c r="Q5" s="735"/>
      <c r="R5" s="735"/>
      <c r="S5" s="735"/>
      <c r="T5" s="735"/>
      <c r="U5" s="735"/>
      <c r="V5" s="735"/>
      <c r="W5" s="735"/>
      <c r="X5" s="735"/>
      <c r="Y5" s="735"/>
      <c r="Z5" s="735"/>
      <c r="AA5" s="735"/>
      <c r="AB5" s="735"/>
      <c r="AC5" s="735"/>
      <c r="AD5" s="735"/>
      <c r="AE5" s="735"/>
      <c r="AF5" s="735"/>
      <c r="AG5" s="735"/>
      <c r="AH5" s="735"/>
      <c r="AI5" s="735"/>
      <c r="AJ5" s="735"/>
      <c r="AK5" s="735"/>
      <c r="AL5" s="735"/>
      <c r="AM5" s="735"/>
      <c r="AN5" s="735"/>
      <c r="AO5" s="735"/>
      <c r="AP5" s="735"/>
      <c r="AQ5" s="735"/>
      <c r="AR5" s="735"/>
      <c r="AS5" s="735"/>
      <c r="AT5" s="736"/>
    </row>
    <row r="6" spans="1:99" ht="16" thickBot="1" x14ac:dyDescent="0.25">
      <c r="A6" s="746"/>
      <c r="B6" s="747"/>
      <c r="C6" s="747"/>
      <c r="D6" s="747"/>
      <c r="E6" s="747"/>
      <c r="F6" s="747"/>
      <c r="G6" s="747"/>
      <c r="H6" s="747"/>
      <c r="I6" s="747"/>
      <c r="J6" s="747"/>
      <c r="K6" s="747"/>
      <c r="L6" s="747"/>
      <c r="M6" s="748"/>
      <c r="N6" s="737"/>
      <c r="O6" s="738"/>
      <c r="P6" s="738"/>
      <c r="Q6" s="738"/>
      <c r="R6" s="738"/>
      <c r="S6" s="738"/>
      <c r="T6" s="738"/>
      <c r="U6" s="738"/>
      <c r="V6" s="738"/>
      <c r="W6" s="738"/>
      <c r="X6" s="738"/>
      <c r="Y6" s="738"/>
      <c r="Z6" s="738"/>
      <c r="AA6" s="738"/>
      <c r="AB6" s="738"/>
      <c r="AC6" s="738"/>
      <c r="AD6" s="738"/>
      <c r="AE6" s="738"/>
      <c r="AF6" s="738"/>
      <c r="AG6" s="738"/>
      <c r="AH6" s="738"/>
      <c r="AI6" s="738"/>
      <c r="AJ6" s="738"/>
      <c r="AK6" s="738"/>
      <c r="AL6" s="738"/>
      <c r="AM6" s="738"/>
      <c r="AN6" s="738"/>
      <c r="AO6" s="738"/>
      <c r="AP6" s="738"/>
      <c r="AQ6" s="738"/>
      <c r="AR6" s="738"/>
      <c r="AS6" s="738"/>
      <c r="AT6" s="739"/>
    </row>
    <row r="7" spans="1:99" x14ac:dyDescent="0.2">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row>
    <row r="8" spans="1:99" ht="18" customHeight="1" x14ac:dyDescent="0.2">
      <c r="A8" s="41"/>
      <c r="B8" s="684" t="s">
        <v>282</v>
      </c>
      <c r="C8" s="684"/>
      <c r="D8" s="684"/>
      <c r="E8" s="684"/>
      <c r="F8" s="684"/>
      <c r="G8" s="684"/>
      <c r="H8" s="684"/>
      <c r="I8" s="684"/>
      <c r="J8" s="787" t="s">
        <v>283</v>
      </c>
      <c r="K8" s="787"/>
      <c r="L8" s="787"/>
      <c r="M8" s="787"/>
      <c r="N8" s="787"/>
      <c r="O8" s="787"/>
      <c r="P8" s="787"/>
      <c r="Q8" s="787"/>
      <c r="R8" s="787"/>
      <c r="S8" s="787"/>
      <c r="T8" s="787"/>
      <c r="U8" s="787"/>
      <c r="V8" s="787"/>
      <c r="W8" s="787"/>
      <c r="X8" s="787"/>
      <c r="Y8" s="787"/>
      <c r="Z8" s="787"/>
      <c r="AA8" s="787"/>
      <c r="AB8" s="787"/>
      <c r="AC8" s="787"/>
      <c r="AD8" s="787"/>
      <c r="AE8" s="787"/>
      <c r="AF8" s="787"/>
      <c r="AG8" s="787"/>
      <c r="AH8" s="787"/>
      <c r="AI8" s="787"/>
      <c r="AJ8" s="787"/>
      <c r="AK8" s="787"/>
      <c r="AL8" s="787"/>
      <c r="AM8" s="787"/>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row>
    <row r="9" spans="1:99" ht="18.75" customHeight="1" x14ac:dyDescent="0.2">
      <c r="A9" s="41"/>
      <c r="B9" s="684"/>
      <c r="C9" s="684"/>
      <c r="D9" s="684"/>
      <c r="E9" s="684"/>
      <c r="F9" s="684"/>
      <c r="G9" s="684"/>
      <c r="H9" s="684"/>
      <c r="I9" s="684"/>
      <c r="J9" s="787"/>
      <c r="K9" s="787"/>
      <c r="L9" s="787"/>
      <c r="M9" s="787"/>
      <c r="N9" s="787"/>
      <c r="O9" s="787"/>
      <c r="P9" s="787"/>
      <c r="Q9" s="787"/>
      <c r="R9" s="787"/>
      <c r="S9" s="787"/>
      <c r="T9" s="787"/>
      <c r="U9" s="787"/>
      <c r="V9" s="787"/>
      <c r="W9" s="787"/>
      <c r="X9" s="787"/>
      <c r="Y9" s="787"/>
      <c r="Z9" s="787"/>
      <c r="AA9" s="787"/>
      <c r="AB9" s="787"/>
      <c r="AC9" s="787"/>
      <c r="AD9" s="787"/>
      <c r="AE9" s="787"/>
      <c r="AF9" s="787"/>
      <c r="AG9" s="787"/>
      <c r="AH9" s="787"/>
      <c r="AI9" s="787"/>
      <c r="AJ9" s="787"/>
      <c r="AK9" s="787"/>
      <c r="AL9" s="787"/>
      <c r="AM9" s="787"/>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row>
    <row r="10" spans="1:99" ht="15" customHeight="1" x14ac:dyDescent="0.2">
      <c r="A10" s="41"/>
      <c r="B10" s="684"/>
      <c r="C10" s="684"/>
      <c r="D10" s="684"/>
      <c r="E10" s="684"/>
      <c r="F10" s="684"/>
      <c r="G10" s="684"/>
      <c r="H10" s="684"/>
      <c r="I10" s="684"/>
      <c r="J10" s="787"/>
      <c r="K10" s="787"/>
      <c r="L10" s="787"/>
      <c r="M10" s="787"/>
      <c r="N10" s="787"/>
      <c r="O10" s="787"/>
      <c r="P10" s="787"/>
      <c r="Q10" s="787"/>
      <c r="R10" s="787"/>
      <c r="S10" s="787"/>
      <c r="T10" s="787"/>
      <c r="U10" s="787"/>
      <c r="V10" s="787"/>
      <c r="W10" s="787"/>
      <c r="X10" s="787"/>
      <c r="Y10" s="787"/>
      <c r="Z10" s="787"/>
      <c r="AA10" s="787"/>
      <c r="AB10" s="787"/>
      <c r="AC10" s="787"/>
      <c r="AD10" s="787"/>
      <c r="AE10" s="787"/>
      <c r="AF10" s="787"/>
      <c r="AG10" s="787"/>
      <c r="AH10" s="787"/>
      <c r="AI10" s="787"/>
      <c r="AJ10" s="787"/>
      <c r="AK10" s="787"/>
      <c r="AL10" s="787"/>
      <c r="AM10" s="787"/>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row>
    <row r="11" spans="1:99" ht="16" thickBot="1" x14ac:dyDescent="0.25">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row>
    <row r="12" spans="1:99" ht="15" customHeight="1" x14ac:dyDescent="0.2">
      <c r="A12" s="41"/>
      <c r="B12" s="749" t="s">
        <v>187</v>
      </c>
      <c r="C12" s="749"/>
      <c r="D12" s="750"/>
      <c r="E12" s="721" t="s">
        <v>284</v>
      </c>
      <c r="F12" s="723"/>
      <c r="G12" s="723"/>
      <c r="H12" s="723"/>
      <c r="I12" s="724"/>
      <c r="J12" s="718" t="str">
        <f>IF(AND('Mapa final'!$J$14="Muy Alta",'Mapa final'!$N$14="Leve"),CONCATENATE("R",'Mapa final'!$A$14),"")</f>
        <v/>
      </c>
      <c r="K12" s="719"/>
      <c r="L12" s="719" t="e">
        <f>IF(AND('Mapa final'!#REF!="Muy Alta",'Mapa final'!#REF!="Leve"),CONCATENATE("R",'Mapa final'!#REF!),"")</f>
        <v>#REF!</v>
      </c>
      <c r="M12" s="719"/>
      <c r="N12" s="719" t="e">
        <f>IF(AND('Mapa final'!#REF!="Muy Alta",'Mapa final'!#REF!="Leve"),CONCATENATE("R",'Mapa final'!#REF!),"")</f>
        <v>#REF!</v>
      </c>
      <c r="O12" s="720"/>
      <c r="P12" s="718" t="str">
        <f>IF(AND('Mapa final'!$J$14="Muy Alta",'Mapa final'!$N$14="Menor"),CONCATENATE("R",'Mapa final'!$A$14),"")</f>
        <v/>
      </c>
      <c r="Q12" s="719"/>
      <c r="R12" s="719" t="e">
        <f>IF(AND('Mapa final'!#REF!="Muy Alta",'Mapa final'!#REF!="Menor"),CONCATENATE("R",'Mapa final'!#REF!),"")</f>
        <v>#REF!</v>
      </c>
      <c r="S12" s="719"/>
      <c r="T12" s="719" t="e">
        <f>IF(AND('Mapa final'!#REF!="Muy Alta",'Mapa final'!#REF!="Menor"),CONCATENATE("R",'Mapa final'!#REF!),"")</f>
        <v>#REF!</v>
      </c>
      <c r="U12" s="720"/>
      <c r="V12" s="718" t="str">
        <f>IF(AND('Mapa final'!$J$14="Muy Alta",'Mapa final'!$N$14="Moderado"),CONCATENATE("R",'Mapa final'!$A$14),"")</f>
        <v/>
      </c>
      <c r="W12" s="719"/>
      <c r="X12" s="719" t="e">
        <f>IF(AND('Mapa final'!#REF!="Muy Alta",'Mapa final'!#REF!="Moderado"),CONCATENATE("R",'Mapa final'!#REF!),"")</f>
        <v>#REF!</v>
      </c>
      <c r="Y12" s="719"/>
      <c r="Z12" s="719" t="e">
        <f>IF(AND('Mapa final'!#REF!="Muy Alta",'Mapa final'!#REF!="Moderado"),CONCATENATE("R",'Mapa final'!#REF!),"")</f>
        <v>#REF!</v>
      </c>
      <c r="AA12" s="720"/>
      <c r="AB12" s="718" t="str">
        <f>IF(AND('Mapa final'!$J$14="Muy Alta",'Mapa final'!$N$14="Mayor"),CONCATENATE("R",'Mapa final'!$A$14),"")</f>
        <v/>
      </c>
      <c r="AC12" s="719"/>
      <c r="AD12" s="719" t="e">
        <f>IF(AND('Mapa final'!#REF!="Muy Alta",'Mapa final'!#REF!="Mayor"),CONCATENATE("R",'Mapa final'!#REF!),"")</f>
        <v>#REF!</v>
      </c>
      <c r="AE12" s="719"/>
      <c r="AF12" s="719" t="e">
        <f>IF(AND('Mapa final'!#REF!="Muy Alta",'Mapa final'!#REF!="Mayor"),CONCATENATE("R",'Mapa final'!#REF!),"")</f>
        <v>#REF!</v>
      </c>
      <c r="AG12" s="720"/>
      <c r="AH12" s="709" t="str">
        <f>IF(AND('Mapa final'!$J$14="Muy Alta",'Mapa final'!$N$14="Catastrófico"),CONCATENATE("R",'Mapa final'!$A$14),"")</f>
        <v/>
      </c>
      <c r="AI12" s="710"/>
      <c r="AJ12" s="710" t="e">
        <f>IF(AND('Mapa final'!#REF!="Muy Alta",'Mapa final'!#REF!="Catastrófico"),CONCATENATE("R",'Mapa final'!#REF!),"")</f>
        <v>#REF!</v>
      </c>
      <c r="AK12" s="710"/>
      <c r="AL12" s="710" t="e">
        <f>IF(AND('Mapa final'!#REF!="Muy Alta",'Mapa final'!#REF!="Catastrófico"),CONCATENATE("R",'Mapa final'!#REF!),"")</f>
        <v>#REF!</v>
      </c>
      <c r="AM12" s="711"/>
      <c r="AO12" s="751" t="s">
        <v>285</v>
      </c>
      <c r="AP12" s="752"/>
      <c r="AQ12" s="752"/>
      <c r="AR12" s="752"/>
      <c r="AS12" s="752"/>
      <c r="AT12" s="753"/>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row>
    <row r="13" spans="1:99" ht="15" customHeight="1" x14ac:dyDescent="0.2">
      <c r="A13" s="41"/>
      <c r="B13" s="749"/>
      <c r="C13" s="749"/>
      <c r="D13" s="750"/>
      <c r="E13" s="725"/>
      <c r="F13" s="726"/>
      <c r="G13" s="726"/>
      <c r="H13" s="726"/>
      <c r="I13" s="727"/>
      <c r="J13" s="712"/>
      <c r="K13" s="713"/>
      <c r="L13" s="713"/>
      <c r="M13" s="713"/>
      <c r="N13" s="713"/>
      <c r="O13" s="714"/>
      <c r="P13" s="712"/>
      <c r="Q13" s="713"/>
      <c r="R13" s="713"/>
      <c r="S13" s="713"/>
      <c r="T13" s="713"/>
      <c r="U13" s="714"/>
      <c r="V13" s="712"/>
      <c r="W13" s="713"/>
      <c r="X13" s="713"/>
      <c r="Y13" s="713"/>
      <c r="Z13" s="713"/>
      <c r="AA13" s="714"/>
      <c r="AB13" s="712"/>
      <c r="AC13" s="713"/>
      <c r="AD13" s="713"/>
      <c r="AE13" s="713"/>
      <c r="AF13" s="713"/>
      <c r="AG13" s="714"/>
      <c r="AH13" s="703"/>
      <c r="AI13" s="704"/>
      <c r="AJ13" s="704"/>
      <c r="AK13" s="704"/>
      <c r="AL13" s="704"/>
      <c r="AM13" s="705"/>
      <c r="AN13" s="41"/>
      <c r="AO13" s="754"/>
      <c r="AP13" s="755"/>
      <c r="AQ13" s="755"/>
      <c r="AR13" s="755"/>
      <c r="AS13" s="755"/>
      <c r="AT13" s="756"/>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row>
    <row r="14" spans="1:99" ht="15" customHeight="1" x14ac:dyDescent="0.2">
      <c r="A14" s="41"/>
      <c r="B14" s="749"/>
      <c r="C14" s="749"/>
      <c r="D14" s="750"/>
      <c r="E14" s="725"/>
      <c r="F14" s="726"/>
      <c r="G14" s="726"/>
      <c r="H14" s="726"/>
      <c r="I14" s="727"/>
      <c r="J14" s="712" t="e">
        <f>IF(AND('Mapa final'!#REF!="Muy Alta",'Mapa final'!#REF!="Leve"),CONCATENATE("R",'Mapa final'!#REF!),"")</f>
        <v>#REF!</v>
      </c>
      <c r="K14" s="713"/>
      <c r="L14" s="713" t="e">
        <f>IF(AND('Mapa final'!#REF!="Muy Alta",'Mapa final'!#REF!="Leve"),CONCATENATE("R",'Mapa final'!#REF!),"")</f>
        <v>#REF!</v>
      </c>
      <c r="M14" s="713"/>
      <c r="N14" s="713" t="e">
        <f>IF(AND('Mapa final'!#REF!="Muy Alta",'Mapa final'!#REF!="Leve"),CONCATENATE("R",'Mapa final'!#REF!),"")</f>
        <v>#REF!</v>
      </c>
      <c r="O14" s="714"/>
      <c r="P14" s="712" t="e">
        <f>IF(AND('Mapa final'!#REF!="Muy Alta",'Mapa final'!#REF!="Menor"),CONCATENATE("R",'Mapa final'!#REF!),"")</f>
        <v>#REF!</v>
      </c>
      <c r="Q14" s="713"/>
      <c r="R14" s="713" t="e">
        <f>IF(AND('Mapa final'!#REF!="Muy Alta",'Mapa final'!#REF!="Menor"),CONCATENATE("R",'Mapa final'!#REF!),"")</f>
        <v>#REF!</v>
      </c>
      <c r="S14" s="713"/>
      <c r="T14" s="713" t="e">
        <f>IF(AND('Mapa final'!#REF!="Muy Alta",'Mapa final'!#REF!="Menor"),CONCATENATE("R",'Mapa final'!#REF!),"")</f>
        <v>#REF!</v>
      </c>
      <c r="U14" s="714"/>
      <c r="V14" s="712" t="e">
        <f>IF(AND('Mapa final'!#REF!="Muy Alta",'Mapa final'!#REF!="Moderado"),CONCATENATE("R",'Mapa final'!#REF!),"")</f>
        <v>#REF!</v>
      </c>
      <c r="W14" s="713"/>
      <c r="X14" s="713" t="e">
        <f>IF(AND('Mapa final'!#REF!="Muy Alta",'Mapa final'!#REF!="Moderado"),CONCATENATE("R",'Mapa final'!#REF!),"")</f>
        <v>#REF!</v>
      </c>
      <c r="Y14" s="713"/>
      <c r="Z14" s="713" t="e">
        <f>IF(AND('Mapa final'!#REF!="Muy Alta",'Mapa final'!#REF!="Moderado"),CONCATENATE("R",'Mapa final'!#REF!),"")</f>
        <v>#REF!</v>
      </c>
      <c r="AA14" s="714"/>
      <c r="AB14" s="712" t="e">
        <f>IF(AND('Mapa final'!#REF!="Muy Alta",'Mapa final'!#REF!="Mayor"),CONCATENATE("R",'Mapa final'!#REF!),"")</f>
        <v>#REF!</v>
      </c>
      <c r="AC14" s="713"/>
      <c r="AD14" s="713" t="e">
        <f>IF(AND('Mapa final'!#REF!="Muy Alta",'Mapa final'!#REF!="Mayor"),CONCATENATE("R",'Mapa final'!#REF!),"")</f>
        <v>#REF!</v>
      </c>
      <c r="AE14" s="713"/>
      <c r="AF14" s="713" t="e">
        <f>IF(AND('Mapa final'!#REF!="Muy Alta",'Mapa final'!#REF!="Mayor"),CONCATENATE("R",'Mapa final'!#REF!),"")</f>
        <v>#REF!</v>
      </c>
      <c r="AG14" s="714"/>
      <c r="AH14" s="703" t="e">
        <f>IF(AND('Mapa final'!#REF!="Muy Alta",'Mapa final'!#REF!="Catastrófico"),CONCATENATE("R",'Mapa final'!#REF!),"")</f>
        <v>#REF!</v>
      </c>
      <c r="AI14" s="704"/>
      <c r="AJ14" s="704" t="e">
        <f>IF(AND('Mapa final'!#REF!="Muy Alta",'Mapa final'!#REF!="Catastrófico"),CONCATENATE("R",'Mapa final'!#REF!),"")</f>
        <v>#REF!</v>
      </c>
      <c r="AK14" s="704"/>
      <c r="AL14" s="704" t="e">
        <f>IF(AND('Mapa final'!#REF!="Muy Alta",'Mapa final'!#REF!="Catastrófico"),CONCATENATE("R",'Mapa final'!#REF!),"")</f>
        <v>#REF!</v>
      </c>
      <c r="AM14" s="705"/>
      <c r="AN14" s="41"/>
      <c r="AO14" s="754"/>
      <c r="AP14" s="755"/>
      <c r="AQ14" s="755"/>
      <c r="AR14" s="755"/>
      <c r="AS14" s="755"/>
      <c r="AT14" s="756"/>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row>
    <row r="15" spans="1:99" ht="15" customHeight="1" x14ac:dyDescent="0.2">
      <c r="A15" s="41"/>
      <c r="B15" s="749"/>
      <c r="C15" s="749"/>
      <c r="D15" s="750"/>
      <c r="E15" s="725"/>
      <c r="F15" s="726"/>
      <c r="G15" s="726"/>
      <c r="H15" s="726"/>
      <c r="I15" s="727"/>
      <c r="J15" s="712"/>
      <c r="K15" s="713"/>
      <c r="L15" s="713"/>
      <c r="M15" s="713"/>
      <c r="N15" s="713"/>
      <c r="O15" s="714"/>
      <c r="P15" s="712"/>
      <c r="Q15" s="713"/>
      <c r="R15" s="713"/>
      <c r="S15" s="713"/>
      <c r="T15" s="713"/>
      <c r="U15" s="714"/>
      <c r="V15" s="712"/>
      <c r="W15" s="713"/>
      <c r="X15" s="713"/>
      <c r="Y15" s="713"/>
      <c r="Z15" s="713"/>
      <c r="AA15" s="714"/>
      <c r="AB15" s="712"/>
      <c r="AC15" s="713"/>
      <c r="AD15" s="713"/>
      <c r="AE15" s="713"/>
      <c r="AF15" s="713"/>
      <c r="AG15" s="714"/>
      <c r="AH15" s="703"/>
      <c r="AI15" s="704"/>
      <c r="AJ15" s="704"/>
      <c r="AK15" s="704"/>
      <c r="AL15" s="704"/>
      <c r="AM15" s="705"/>
      <c r="AN15" s="41"/>
      <c r="AO15" s="754"/>
      <c r="AP15" s="755"/>
      <c r="AQ15" s="755"/>
      <c r="AR15" s="755"/>
      <c r="AS15" s="755"/>
      <c r="AT15" s="756"/>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row>
    <row r="16" spans="1:99" ht="15" customHeight="1" x14ac:dyDescent="0.2">
      <c r="A16" s="41"/>
      <c r="B16" s="749"/>
      <c r="C16" s="749"/>
      <c r="D16" s="750"/>
      <c r="E16" s="725"/>
      <c r="F16" s="726"/>
      <c r="G16" s="726"/>
      <c r="H16" s="726"/>
      <c r="I16" s="727"/>
      <c r="J16" s="712" t="e">
        <f>IF(AND('Mapa final'!#REF!="Muy Alta",'Mapa final'!#REF!="Leve"),CONCATENATE("R",'Mapa final'!#REF!),"")</f>
        <v>#REF!</v>
      </c>
      <c r="K16" s="713"/>
      <c r="L16" s="713" t="e">
        <f>IF(AND('Mapa final'!#REF!="Muy Alta",'Mapa final'!#REF!="Leve"),CONCATENATE("R",'Mapa final'!#REF!),"")</f>
        <v>#REF!</v>
      </c>
      <c r="M16" s="713"/>
      <c r="N16" s="713" t="e">
        <f>IF(AND('Mapa final'!#REF!="Muy Alta",'Mapa final'!#REF!="Leve"),CONCATENATE("R",'Mapa final'!#REF!),"")</f>
        <v>#REF!</v>
      </c>
      <c r="O16" s="714"/>
      <c r="P16" s="712" t="e">
        <f>IF(AND('Mapa final'!#REF!="Muy Alta",'Mapa final'!#REF!="Menor"),CONCATENATE("R",'Mapa final'!#REF!),"")</f>
        <v>#REF!</v>
      </c>
      <c r="Q16" s="713"/>
      <c r="R16" s="713" t="e">
        <f>IF(AND('Mapa final'!#REF!="Muy Alta",'Mapa final'!#REF!="Menor"),CONCATENATE("R",'Mapa final'!#REF!),"")</f>
        <v>#REF!</v>
      </c>
      <c r="S16" s="713"/>
      <c r="T16" s="713" t="e">
        <f>IF(AND('Mapa final'!#REF!="Muy Alta",'Mapa final'!#REF!="Menor"),CONCATENATE("R",'Mapa final'!#REF!),"")</f>
        <v>#REF!</v>
      </c>
      <c r="U16" s="714"/>
      <c r="V16" s="712" t="e">
        <f>IF(AND('Mapa final'!#REF!="Muy Alta",'Mapa final'!#REF!="Moderado"),CONCATENATE("R",'Mapa final'!#REF!),"")</f>
        <v>#REF!</v>
      </c>
      <c r="W16" s="713"/>
      <c r="X16" s="713" t="e">
        <f>IF(AND('Mapa final'!#REF!="Muy Alta",'Mapa final'!#REF!="Moderado"),CONCATENATE("R",'Mapa final'!#REF!),"")</f>
        <v>#REF!</v>
      </c>
      <c r="Y16" s="713"/>
      <c r="Z16" s="713" t="e">
        <f>IF(AND('Mapa final'!#REF!="Muy Alta",'Mapa final'!#REF!="Moderado"),CONCATENATE("R",'Mapa final'!#REF!),"")</f>
        <v>#REF!</v>
      </c>
      <c r="AA16" s="714"/>
      <c r="AB16" s="712" t="e">
        <f>IF(AND('Mapa final'!#REF!="Muy Alta",'Mapa final'!#REF!="Mayor"),CONCATENATE("R",'Mapa final'!#REF!),"")</f>
        <v>#REF!</v>
      </c>
      <c r="AC16" s="713"/>
      <c r="AD16" s="713" t="e">
        <f>IF(AND('Mapa final'!#REF!="Muy Alta",'Mapa final'!#REF!="Mayor"),CONCATENATE("R",'Mapa final'!#REF!),"")</f>
        <v>#REF!</v>
      </c>
      <c r="AE16" s="713"/>
      <c r="AF16" s="713" t="e">
        <f>IF(AND('Mapa final'!#REF!="Muy Alta",'Mapa final'!#REF!="Mayor"),CONCATENATE("R",'Mapa final'!#REF!),"")</f>
        <v>#REF!</v>
      </c>
      <c r="AG16" s="714"/>
      <c r="AH16" s="703" t="e">
        <f>IF(AND('Mapa final'!#REF!="Muy Alta",'Mapa final'!#REF!="Catastrófico"),CONCATENATE("R",'Mapa final'!#REF!),"")</f>
        <v>#REF!</v>
      </c>
      <c r="AI16" s="704"/>
      <c r="AJ16" s="704" t="e">
        <f>IF(AND('Mapa final'!#REF!="Muy Alta",'Mapa final'!#REF!="Catastrófico"),CONCATENATE("R",'Mapa final'!#REF!),"")</f>
        <v>#REF!</v>
      </c>
      <c r="AK16" s="704"/>
      <c r="AL16" s="704" t="e">
        <f>IF(AND('Mapa final'!#REF!="Muy Alta",'Mapa final'!#REF!="Catastrófico"),CONCATENATE("R",'Mapa final'!#REF!),"")</f>
        <v>#REF!</v>
      </c>
      <c r="AM16" s="705"/>
      <c r="AN16" s="41"/>
      <c r="AO16" s="754"/>
      <c r="AP16" s="755"/>
      <c r="AQ16" s="755"/>
      <c r="AR16" s="755"/>
      <c r="AS16" s="755"/>
      <c r="AT16" s="756"/>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row>
    <row r="17" spans="1:80" ht="15" customHeight="1" x14ac:dyDescent="0.2">
      <c r="A17" s="41"/>
      <c r="B17" s="749"/>
      <c r="C17" s="749"/>
      <c r="D17" s="750"/>
      <c r="E17" s="725"/>
      <c r="F17" s="726"/>
      <c r="G17" s="726"/>
      <c r="H17" s="726"/>
      <c r="I17" s="727"/>
      <c r="J17" s="712"/>
      <c r="K17" s="713"/>
      <c r="L17" s="713"/>
      <c r="M17" s="713"/>
      <c r="N17" s="713"/>
      <c r="O17" s="714"/>
      <c r="P17" s="712"/>
      <c r="Q17" s="713"/>
      <c r="R17" s="713"/>
      <c r="S17" s="713"/>
      <c r="T17" s="713"/>
      <c r="U17" s="714"/>
      <c r="V17" s="712"/>
      <c r="W17" s="713"/>
      <c r="X17" s="713"/>
      <c r="Y17" s="713"/>
      <c r="Z17" s="713"/>
      <c r="AA17" s="714"/>
      <c r="AB17" s="712"/>
      <c r="AC17" s="713"/>
      <c r="AD17" s="713"/>
      <c r="AE17" s="713"/>
      <c r="AF17" s="713"/>
      <c r="AG17" s="714"/>
      <c r="AH17" s="703"/>
      <c r="AI17" s="704"/>
      <c r="AJ17" s="704"/>
      <c r="AK17" s="704"/>
      <c r="AL17" s="704"/>
      <c r="AM17" s="705"/>
      <c r="AN17" s="41"/>
      <c r="AO17" s="754"/>
      <c r="AP17" s="755"/>
      <c r="AQ17" s="755"/>
      <c r="AR17" s="755"/>
      <c r="AS17" s="755"/>
      <c r="AT17" s="756"/>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row>
    <row r="18" spans="1:80" ht="15" customHeight="1" x14ac:dyDescent="0.2">
      <c r="A18" s="41"/>
      <c r="B18" s="749"/>
      <c r="C18" s="749"/>
      <c r="D18" s="750"/>
      <c r="E18" s="725"/>
      <c r="F18" s="726"/>
      <c r="G18" s="726"/>
      <c r="H18" s="726"/>
      <c r="I18" s="727"/>
      <c r="J18" s="712" t="e">
        <f>IF(AND('Mapa final'!#REF!="Muy Alta",'Mapa final'!#REF!="Leve"),CONCATENATE("R",'Mapa final'!#REF!),"")</f>
        <v>#REF!</v>
      </c>
      <c r="K18" s="713"/>
      <c r="L18" s="713" t="e">
        <f>IF(AND('Mapa final'!#REF!="Muy Alta",'Mapa final'!#REF!="Leve"),CONCATENATE("R",'Mapa final'!#REF!),"")</f>
        <v>#REF!</v>
      </c>
      <c r="M18" s="713"/>
      <c r="N18" s="713" t="e">
        <f>IF(AND('Mapa final'!#REF!="Muy Alta",'Mapa final'!#REF!="Leve"),CONCATENATE("R",'Mapa final'!#REF!),"")</f>
        <v>#REF!</v>
      </c>
      <c r="O18" s="714"/>
      <c r="P18" s="712" t="e">
        <f>IF(AND('Mapa final'!#REF!="Muy Alta",'Mapa final'!#REF!="Menor"),CONCATENATE("R",'Mapa final'!#REF!),"")</f>
        <v>#REF!</v>
      </c>
      <c r="Q18" s="713"/>
      <c r="R18" s="713" t="e">
        <f>IF(AND('Mapa final'!#REF!="Muy Alta",'Mapa final'!#REF!="Menor"),CONCATENATE("R",'Mapa final'!#REF!),"")</f>
        <v>#REF!</v>
      </c>
      <c r="S18" s="713"/>
      <c r="T18" s="713" t="e">
        <f>IF(AND('Mapa final'!#REF!="Muy Alta",'Mapa final'!#REF!="Menor"),CONCATENATE("R",'Mapa final'!#REF!),"")</f>
        <v>#REF!</v>
      </c>
      <c r="U18" s="714"/>
      <c r="V18" s="712" t="e">
        <f>IF(AND('Mapa final'!#REF!="Muy Alta",'Mapa final'!#REF!="Moderado"),CONCATENATE("R",'Mapa final'!#REF!),"")</f>
        <v>#REF!</v>
      </c>
      <c r="W18" s="713"/>
      <c r="X18" s="713" t="e">
        <f>IF(AND('Mapa final'!#REF!="Muy Alta",'Mapa final'!#REF!="Moderado"),CONCATENATE("R",'Mapa final'!#REF!),"")</f>
        <v>#REF!</v>
      </c>
      <c r="Y18" s="713"/>
      <c r="Z18" s="713" t="e">
        <f>IF(AND('Mapa final'!#REF!="Muy Alta",'Mapa final'!#REF!="Moderado"),CONCATENATE("R",'Mapa final'!#REF!),"")</f>
        <v>#REF!</v>
      </c>
      <c r="AA18" s="714"/>
      <c r="AB18" s="712" t="e">
        <f>IF(AND('Mapa final'!#REF!="Muy Alta",'Mapa final'!#REF!="Mayor"),CONCATENATE("R",'Mapa final'!#REF!),"")</f>
        <v>#REF!</v>
      </c>
      <c r="AC18" s="713"/>
      <c r="AD18" s="713" t="e">
        <f>IF(AND('Mapa final'!#REF!="Muy Alta",'Mapa final'!#REF!="Mayor"),CONCATENATE("R",'Mapa final'!#REF!),"")</f>
        <v>#REF!</v>
      </c>
      <c r="AE18" s="713"/>
      <c r="AF18" s="713" t="e">
        <f>IF(AND('Mapa final'!#REF!="Muy Alta",'Mapa final'!#REF!="Mayor"),CONCATENATE("R",'Mapa final'!#REF!),"")</f>
        <v>#REF!</v>
      </c>
      <c r="AG18" s="714"/>
      <c r="AH18" s="703" t="e">
        <f>IF(AND('Mapa final'!#REF!="Muy Alta",'Mapa final'!#REF!="Catastrófico"),CONCATENATE("R",'Mapa final'!#REF!),"")</f>
        <v>#REF!</v>
      </c>
      <c r="AI18" s="704"/>
      <c r="AJ18" s="704" t="e">
        <f>IF(AND('Mapa final'!#REF!="Muy Alta",'Mapa final'!#REF!="Catastrófico"),CONCATENATE("R",'Mapa final'!#REF!),"")</f>
        <v>#REF!</v>
      </c>
      <c r="AK18" s="704"/>
      <c r="AL18" s="704" t="e">
        <f>IF(AND('Mapa final'!#REF!="Muy Alta",'Mapa final'!#REF!="Catastrófico"),CONCATENATE("R",'Mapa final'!#REF!),"")</f>
        <v>#REF!</v>
      </c>
      <c r="AM18" s="705"/>
      <c r="AN18" s="41"/>
      <c r="AO18" s="754"/>
      <c r="AP18" s="755"/>
      <c r="AQ18" s="755"/>
      <c r="AR18" s="755"/>
      <c r="AS18" s="755"/>
      <c r="AT18" s="756"/>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row>
    <row r="19" spans="1:80" ht="15.75" customHeight="1" thickBot="1" x14ac:dyDescent="0.25">
      <c r="A19" s="41"/>
      <c r="B19" s="749"/>
      <c r="C19" s="749"/>
      <c r="D19" s="750"/>
      <c r="E19" s="728"/>
      <c r="F19" s="729"/>
      <c r="G19" s="729"/>
      <c r="H19" s="729"/>
      <c r="I19" s="730"/>
      <c r="J19" s="712"/>
      <c r="K19" s="713"/>
      <c r="L19" s="713"/>
      <c r="M19" s="713"/>
      <c r="N19" s="713"/>
      <c r="O19" s="714"/>
      <c r="P19" s="712"/>
      <c r="Q19" s="713"/>
      <c r="R19" s="713"/>
      <c r="S19" s="713"/>
      <c r="T19" s="713"/>
      <c r="U19" s="714"/>
      <c r="V19" s="712"/>
      <c r="W19" s="713"/>
      <c r="X19" s="713"/>
      <c r="Y19" s="713"/>
      <c r="Z19" s="713"/>
      <c r="AA19" s="714"/>
      <c r="AB19" s="712"/>
      <c r="AC19" s="713"/>
      <c r="AD19" s="713"/>
      <c r="AE19" s="713"/>
      <c r="AF19" s="713"/>
      <c r="AG19" s="714"/>
      <c r="AH19" s="706"/>
      <c r="AI19" s="707"/>
      <c r="AJ19" s="707"/>
      <c r="AK19" s="707"/>
      <c r="AL19" s="707"/>
      <c r="AM19" s="708"/>
      <c r="AN19" s="41"/>
      <c r="AO19" s="757"/>
      <c r="AP19" s="758"/>
      <c r="AQ19" s="758"/>
      <c r="AR19" s="758"/>
      <c r="AS19" s="758"/>
      <c r="AT19" s="759"/>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41"/>
    </row>
    <row r="20" spans="1:80" ht="15" customHeight="1" x14ac:dyDescent="0.2">
      <c r="A20" s="41"/>
      <c r="B20" s="749"/>
      <c r="C20" s="749"/>
      <c r="D20" s="750"/>
      <c r="E20" s="721" t="s">
        <v>286</v>
      </c>
      <c r="F20" s="723"/>
      <c r="G20" s="723"/>
      <c r="H20" s="723"/>
      <c r="I20" s="723"/>
      <c r="J20" s="700" t="str">
        <f>IF(AND('Mapa final'!$J$14="Alta",'Mapa final'!$N$14="Leve"),CONCATENATE("R",'Mapa final'!$A$14),"")</f>
        <v/>
      </c>
      <c r="K20" s="701"/>
      <c r="L20" s="701" t="e">
        <f>IF(AND('Mapa final'!#REF!="Alta",'Mapa final'!#REF!="Leve"),CONCATENATE("R",'Mapa final'!#REF!),"")</f>
        <v>#REF!</v>
      </c>
      <c r="M20" s="701"/>
      <c r="N20" s="701" t="e">
        <f>IF(AND('Mapa final'!#REF!="Alta",'Mapa final'!#REF!="Leve"),CONCATENATE("R",'Mapa final'!#REF!),"")</f>
        <v>#REF!</v>
      </c>
      <c r="O20" s="702"/>
      <c r="P20" s="700" t="str">
        <f>IF(AND('Mapa final'!$J$14="Alta",'Mapa final'!$N$14="Menor"),CONCATENATE("R",'Mapa final'!$A$14),"")</f>
        <v/>
      </c>
      <c r="Q20" s="701"/>
      <c r="R20" s="701" t="e">
        <f>IF(AND('Mapa final'!#REF!="Alta",'Mapa final'!#REF!="Menor"),CONCATENATE("R",'Mapa final'!#REF!),"")</f>
        <v>#REF!</v>
      </c>
      <c r="S20" s="701"/>
      <c r="T20" s="701" t="e">
        <f>IF(AND('Mapa final'!#REF!="Alta",'Mapa final'!#REF!="Menor"),CONCATENATE("R",'Mapa final'!#REF!),"")</f>
        <v>#REF!</v>
      </c>
      <c r="U20" s="702"/>
      <c r="V20" s="718" t="str">
        <f>IF(AND('Mapa final'!$J$14="Alta",'Mapa final'!$N$14="Moderado"),CONCATENATE("R",'Mapa final'!$A$14),"")</f>
        <v/>
      </c>
      <c r="W20" s="719"/>
      <c r="X20" s="719" t="e">
        <f>IF(AND('Mapa final'!#REF!="Alta",'Mapa final'!#REF!="Moderado"),CONCATENATE("R",'Mapa final'!#REF!),"")</f>
        <v>#REF!</v>
      </c>
      <c r="Y20" s="719"/>
      <c r="Z20" s="719" t="e">
        <f>IF(AND('Mapa final'!#REF!="Alta",'Mapa final'!#REF!="Moderado"),CONCATENATE("R",'Mapa final'!#REF!),"")</f>
        <v>#REF!</v>
      </c>
      <c r="AA20" s="720"/>
      <c r="AB20" s="718" t="str">
        <f>IF(AND('Mapa final'!$J$14="Alta",'Mapa final'!$N$14="Mayor"),CONCATENATE("R",'Mapa final'!$A$14),"")</f>
        <v/>
      </c>
      <c r="AC20" s="719"/>
      <c r="AD20" s="719" t="e">
        <f>IF(AND('Mapa final'!#REF!="Alta",'Mapa final'!#REF!="Mayor"),CONCATENATE("R",'Mapa final'!#REF!),"")</f>
        <v>#REF!</v>
      </c>
      <c r="AE20" s="719"/>
      <c r="AF20" s="719" t="e">
        <f>IF(AND('Mapa final'!#REF!="Alta",'Mapa final'!#REF!="Mayor"),CONCATENATE("R",'Mapa final'!#REF!),"")</f>
        <v>#REF!</v>
      </c>
      <c r="AG20" s="720"/>
      <c r="AH20" s="709" t="str">
        <f>IF(AND('Mapa final'!$J$14="Alta",'Mapa final'!$N$14="Catastrófico"),CONCATENATE("R",'Mapa final'!$A$14),"")</f>
        <v/>
      </c>
      <c r="AI20" s="710"/>
      <c r="AJ20" s="710" t="e">
        <f>IF(AND('Mapa final'!#REF!="Alta",'Mapa final'!#REF!="Catastrófico"),CONCATENATE("R",'Mapa final'!#REF!),"")</f>
        <v>#REF!</v>
      </c>
      <c r="AK20" s="710"/>
      <c r="AL20" s="710" t="e">
        <f>IF(AND('Mapa final'!#REF!="Alta",'Mapa final'!#REF!="Catastrófico"),CONCATENATE("R",'Mapa final'!#REF!),"")</f>
        <v>#REF!</v>
      </c>
      <c r="AM20" s="711"/>
      <c r="AN20" s="41"/>
      <c r="AO20" s="760" t="s">
        <v>287</v>
      </c>
      <c r="AP20" s="761"/>
      <c r="AQ20" s="761"/>
      <c r="AR20" s="761"/>
      <c r="AS20" s="761"/>
      <c r="AT20" s="762"/>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1"/>
      <c r="CB20" s="41"/>
    </row>
    <row r="21" spans="1:80" ht="15" customHeight="1" x14ac:dyDescent="0.2">
      <c r="A21" s="41"/>
      <c r="B21" s="749"/>
      <c r="C21" s="749"/>
      <c r="D21" s="750"/>
      <c r="E21" s="725"/>
      <c r="F21" s="726"/>
      <c r="G21" s="726"/>
      <c r="H21" s="726"/>
      <c r="I21" s="726"/>
      <c r="J21" s="694"/>
      <c r="K21" s="695"/>
      <c r="L21" s="695"/>
      <c r="M21" s="695"/>
      <c r="N21" s="695"/>
      <c r="O21" s="696"/>
      <c r="P21" s="694"/>
      <c r="Q21" s="695"/>
      <c r="R21" s="695"/>
      <c r="S21" s="695"/>
      <c r="T21" s="695"/>
      <c r="U21" s="696"/>
      <c r="V21" s="712"/>
      <c r="W21" s="713"/>
      <c r="X21" s="713"/>
      <c r="Y21" s="713"/>
      <c r="Z21" s="713"/>
      <c r="AA21" s="714"/>
      <c r="AB21" s="712"/>
      <c r="AC21" s="713"/>
      <c r="AD21" s="713"/>
      <c r="AE21" s="713"/>
      <c r="AF21" s="713"/>
      <c r="AG21" s="714"/>
      <c r="AH21" s="703"/>
      <c r="AI21" s="704"/>
      <c r="AJ21" s="704"/>
      <c r="AK21" s="704"/>
      <c r="AL21" s="704"/>
      <c r="AM21" s="705"/>
      <c r="AN21" s="41"/>
      <c r="AO21" s="763"/>
      <c r="AP21" s="764"/>
      <c r="AQ21" s="764"/>
      <c r="AR21" s="764"/>
      <c r="AS21" s="764"/>
      <c r="AT21" s="765"/>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41"/>
    </row>
    <row r="22" spans="1:80" ht="15" customHeight="1" x14ac:dyDescent="0.2">
      <c r="A22" s="41"/>
      <c r="B22" s="749"/>
      <c r="C22" s="749"/>
      <c r="D22" s="750"/>
      <c r="E22" s="725"/>
      <c r="F22" s="726"/>
      <c r="G22" s="726"/>
      <c r="H22" s="726"/>
      <c r="I22" s="726"/>
      <c r="J22" s="694" t="e">
        <f>IF(AND('Mapa final'!#REF!="Alta",'Mapa final'!#REF!="Leve"),CONCATENATE("R",'Mapa final'!#REF!),"")</f>
        <v>#REF!</v>
      </c>
      <c r="K22" s="695"/>
      <c r="L22" s="695" t="e">
        <f>IF(AND('Mapa final'!#REF!="Alta",'Mapa final'!#REF!="Leve"),CONCATENATE("R",'Mapa final'!#REF!),"")</f>
        <v>#REF!</v>
      </c>
      <c r="M22" s="695"/>
      <c r="N22" s="695" t="e">
        <f>IF(AND('Mapa final'!#REF!="Alta",'Mapa final'!#REF!="Leve"),CONCATENATE("R",'Mapa final'!#REF!),"")</f>
        <v>#REF!</v>
      </c>
      <c r="O22" s="696"/>
      <c r="P22" s="694" t="e">
        <f>IF(AND('Mapa final'!#REF!="Alta",'Mapa final'!#REF!="Menor"),CONCATENATE("R",'Mapa final'!#REF!),"")</f>
        <v>#REF!</v>
      </c>
      <c r="Q22" s="695"/>
      <c r="R22" s="695" t="e">
        <f>IF(AND('Mapa final'!#REF!="Alta",'Mapa final'!#REF!="Menor"),CONCATENATE("R",'Mapa final'!#REF!),"")</f>
        <v>#REF!</v>
      </c>
      <c r="S22" s="695"/>
      <c r="T22" s="695" t="e">
        <f>IF(AND('Mapa final'!#REF!="Alta",'Mapa final'!#REF!="Menor"),CONCATENATE("R",'Mapa final'!#REF!),"")</f>
        <v>#REF!</v>
      </c>
      <c r="U22" s="696"/>
      <c r="V22" s="712" t="e">
        <f>IF(AND('Mapa final'!#REF!="Alta",'Mapa final'!#REF!="Moderado"),CONCATENATE("R",'Mapa final'!#REF!),"")</f>
        <v>#REF!</v>
      </c>
      <c r="W22" s="713"/>
      <c r="X22" s="713" t="e">
        <f>IF(AND('Mapa final'!#REF!="Alta",'Mapa final'!#REF!="Moderado"),CONCATENATE("R",'Mapa final'!#REF!),"")</f>
        <v>#REF!</v>
      </c>
      <c r="Y22" s="713"/>
      <c r="Z22" s="713" t="e">
        <f>IF(AND('Mapa final'!#REF!="Alta",'Mapa final'!#REF!="Moderado"),CONCATENATE("R",'Mapa final'!#REF!),"")</f>
        <v>#REF!</v>
      </c>
      <c r="AA22" s="714"/>
      <c r="AB22" s="712" t="e">
        <f>IF(AND('Mapa final'!#REF!="Alta",'Mapa final'!#REF!="Mayor"),CONCATENATE("R",'Mapa final'!#REF!),"")</f>
        <v>#REF!</v>
      </c>
      <c r="AC22" s="713"/>
      <c r="AD22" s="713" t="e">
        <f>IF(AND('Mapa final'!#REF!="Alta",'Mapa final'!#REF!="Mayor"),CONCATENATE("R",'Mapa final'!#REF!),"")</f>
        <v>#REF!</v>
      </c>
      <c r="AE22" s="713"/>
      <c r="AF22" s="713" t="e">
        <f>IF(AND('Mapa final'!#REF!="Alta",'Mapa final'!#REF!="Mayor"),CONCATENATE("R",'Mapa final'!#REF!),"")</f>
        <v>#REF!</v>
      </c>
      <c r="AG22" s="714"/>
      <c r="AH22" s="703" t="e">
        <f>IF(AND('Mapa final'!#REF!="Alta",'Mapa final'!#REF!="Catastrófico"),CONCATENATE("R",'Mapa final'!#REF!),"")</f>
        <v>#REF!</v>
      </c>
      <c r="AI22" s="704"/>
      <c r="AJ22" s="704" t="e">
        <f>IF(AND('Mapa final'!#REF!="Alta",'Mapa final'!#REF!="Catastrófico"),CONCATENATE("R",'Mapa final'!#REF!),"")</f>
        <v>#REF!</v>
      </c>
      <c r="AK22" s="704"/>
      <c r="AL22" s="704" t="e">
        <f>IF(AND('Mapa final'!#REF!="Alta",'Mapa final'!#REF!="Catastrófico"),CONCATENATE("R",'Mapa final'!#REF!),"")</f>
        <v>#REF!</v>
      </c>
      <c r="AM22" s="705"/>
      <c r="AN22" s="41"/>
      <c r="AO22" s="763"/>
      <c r="AP22" s="764"/>
      <c r="AQ22" s="764"/>
      <c r="AR22" s="764"/>
      <c r="AS22" s="764"/>
      <c r="AT22" s="765"/>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c r="BY22" s="41"/>
      <c r="BZ22" s="41"/>
      <c r="CA22" s="41"/>
      <c r="CB22" s="41"/>
    </row>
    <row r="23" spans="1:80" ht="15" customHeight="1" x14ac:dyDescent="0.2">
      <c r="A23" s="41"/>
      <c r="B23" s="749"/>
      <c r="C23" s="749"/>
      <c r="D23" s="750"/>
      <c r="E23" s="725"/>
      <c r="F23" s="726"/>
      <c r="G23" s="726"/>
      <c r="H23" s="726"/>
      <c r="I23" s="726"/>
      <c r="J23" s="694"/>
      <c r="K23" s="695"/>
      <c r="L23" s="695"/>
      <c r="M23" s="695"/>
      <c r="N23" s="695"/>
      <c r="O23" s="696"/>
      <c r="P23" s="694"/>
      <c r="Q23" s="695"/>
      <c r="R23" s="695"/>
      <c r="S23" s="695"/>
      <c r="T23" s="695"/>
      <c r="U23" s="696"/>
      <c r="V23" s="712"/>
      <c r="W23" s="713"/>
      <c r="X23" s="713"/>
      <c r="Y23" s="713"/>
      <c r="Z23" s="713"/>
      <c r="AA23" s="714"/>
      <c r="AB23" s="712"/>
      <c r="AC23" s="713"/>
      <c r="AD23" s="713"/>
      <c r="AE23" s="713"/>
      <c r="AF23" s="713"/>
      <c r="AG23" s="714"/>
      <c r="AH23" s="703"/>
      <c r="AI23" s="704"/>
      <c r="AJ23" s="704"/>
      <c r="AK23" s="704"/>
      <c r="AL23" s="704"/>
      <c r="AM23" s="705"/>
      <c r="AN23" s="41"/>
      <c r="AO23" s="763"/>
      <c r="AP23" s="764"/>
      <c r="AQ23" s="764"/>
      <c r="AR23" s="764"/>
      <c r="AS23" s="764"/>
      <c r="AT23" s="765"/>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row>
    <row r="24" spans="1:80" ht="15" customHeight="1" x14ac:dyDescent="0.2">
      <c r="A24" s="41"/>
      <c r="B24" s="749"/>
      <c r="C24" s="749"/>
      <c r="D24" s="750"/>
      <c r="E24" s="725"/>
      <c r="F24" s="726"/>
      <c r="G24" s="726"/>
      <c r="H24" s="726"/>
      <c r="I24" s="726"/>
      <c r="J24" s="694" t="e">
        <f>IF(AND('Mapa final'!#REF!="Alta",'Mapa final'!#REF!="Leve"),CONCATENATE("R",'Mapa final'!#REF!),"")</f>
        <v>#REF!</v>
      </c>
      <c r="K24" s="695"/>
      <c r="L24" s="695" t="e">
        <f>IF(AND('Mapa final'!#REF!="Alta",'Mapa final'!#REF!="Leve"),CONCATENATE("R",'Mapa final'!#REF!),"")</f>
        <v>#REF!</v>
      </c>
      <c r="M24" s="695"/>
      <c r="N24" s="695" t="e">
        <f>IF(AND('Mapa final'!#REF!="Alta",'Mapa final'!#REF!="Leve"),CONCATENATE("R",'Mapa final'!#REF!),"")</f>
        <v>#REF!</v>
      </c>
      <c r="O24" s="696"/>
      <c r="P24" s="694" t="e">
        <f>IF(AND('Mapa final'!#REF!="Alta",'Mapa final'!#REF!="Menor"),CONCATENATE("R",'Mapa final'!#REF!),"")</f>
        <v>#REF!</v>
      </c>
      <c r="Q24" s="695"/>
      <c r="R24" s="695" t="e">
        <f>IF(AND('Mapa final'!#REF!="Alta",'Mapa final'!#REF!="Menor"),CONCATENATE("R",'Mapa final'!#REF!),"")</f>
        <v>#REF!</v>
      </c>
      <c r="S24" s="695"/>
      <c r="T24" s="695" t="e">
        <f>IF(AND('Mapa final'!#REF!="Alta",'Mapa final'!#REF!="Menor"),CONCATENATE("R",'Mapa final'!#REF!),"")</f>
        <v>#REF!</v>
      </c>
      <c r="U24" s="696"/>
      <c r="V24" s="712" t="e">
        <f>IF(AND('Mapa final'!#REF!="Alta",'Mapa final'!#REF!="Moderado"),CONCATENATE("R",'Mapa final'!#REF!),"")</f>
        <v>#REF!</v>
      </c>
      <c r="W24" s="713"/>
      <c r="X24" s="713" t="e">
        <f>IF(AND('Mapa final'!#REF!="Alta",'Mapa final'!#REF!="Moderado"),CONCATENATE("R",'Mapa final'!#REF!),"")</f>
        <v>#REF!</v>
      </c>
      <c r="Y24" s="713"/>
      <c r="Z24" s="713" t="e">
        <f>IF(AND('Mapa final'!#REF!="Alta",'Mapa final'!#REF!="Moderado"),CONCATENATE("R",'Mapa final'!#REF!),"")</f>
        <v>#REF!</v>
      </c>
      <c r="AA24" s="714"/>
      <c r="AB24" s="712" t="e">
        <f>IF(AND('Mapa final'!#REF!="Alta",'Mapa final'!#REF!="Mayor"),CONCATENATE("R",'Mapa final'!#REF!),"")</f>
        <v>#REF!</v>
      </c>
      <c r="AC24" s="713"/>
      <c r="AD24" s="713" t="e">
        <f>IF(AND('Mapa final'!#REF!="Alta",'Mapa final'!#REF!="Mayor"),CONCATENATE("R",'Mapa final'!#REF!),"")</f>
        <v>#REF!</v>
      </c>
      <c r="AE24" s="713"/>
      <c r="AF24" s="713" t="e">
        <f>IF(AND('Mapa final'!#REF!="Alta",'Mapa final'!#REF!="Mayor"),CONCATENATE("R",'Mapa final'!#REF!),"")</f>
        <v>#REF!</v>
      </c>
      <c r="AG24" s="714"/>
      <c r="AH24" s="703" t="e">
        <f>IF(AND('Mapa final'!#REF!="Alta",'Mapa final'!#REF!="Catastrófico"),CONCATENATE("R",'Mapa final'!#REF!),"")</f>
        <v>#REF!</v>
      </c>
      <c r="AI24" s="704"/>
      <c r="AJ24" s="704" t="e">
        <f>IF(AND('Mapa final'!#REF!="Alta",'Mapa final'!#REF!="Catastrófico"),CONCATENATE("R",'Mapa final'!#REF!),"")</f>
        <v>#REF!</v>
      </c>
      <c r="AK24" s="704"/>
      <c r="AL24" s="704" t="e">
        <f>IF(AND('Mapa final'!#REF!="Alta",'Mapa final'!#REF!="Catastrófico"),CONCATENATE("R",'Mapa final'!#REF!),"")</f>
        <v>#REF!</v>
      </c>
      <c r="AM24" s="705"/>
      <c r="AN24" s="41"/>
      <c r="AO24" s="763"/>
      <c r="AP24" s="764"/>
      <c r="AQ24" s="764"/>
      <c r="AR24" s="764"/>
      <c r="AS24" s="764"/>
      <c r="AT24" s="765"/>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c r="BY24" s="41"/>
      <c r="BZ24" s="41"/>
      <c r="CA24" s="41"/>
      <c r="CB24" s="41"/>
    </row>
    <row r="25" spans="1:80" ht="15" customHeight="1" x14ac:dyDescent="0.2">
      <c r="A25" s="41"/>
      <c r="B25" s="749"/>
      <c r="C25" s="749"/>
      <c r="D25" s="750"/>
      <c r="E25" s="725"/>
      <c r="F25" s="726"/>
      <c r="G25" s="726"/>
      <c r="H25" s="726"/>
      <c r="I25" s="726"/>
      <c r="J25" s="694"/>
      <c r="K25" s="695"/>
      <c r="L25" s="695"/>
      <c r="M25" s="695"/>
      <c r="N25" s="695"/>
      <c r="O25" s="696"/>
      <c r="P25" s="694"/>
      <c r="Q25" s="695"/>
      <c r="R25" s="695"/>
      <c r="S25" s="695"/>
      <c r="T25" s="695"/>
      <c r="U25" s="696"/>
      <c r="V25" s="712"/>
      <c r="W25" s="713"/>
      <c r="X25" s="713"/>
      <c r="Y25" s="713"/>
      <c r="Z25" s="713"/>
      <c r="AA25" s="714"/>
      <c r="AB25" s="712"/>
      <c r="AC25" s="713"/>
      <c r="AD25" s="713"/>
      <c r="AE25" s="713"/>
      <c r="AF25" s="713"/>
      <c r="AG25" s="714"/>
      <c r="AH25" s="703"/>
      <c r="AI25" s="704"/>
      <c r="AJ25" s="704"/>
      <c r="AK25" s="704"/>
      <c r="AL25" s="704"/>
      <c r="AM25" s="705"/>
      <c r="AN25" s="41"/>
      <c r="AO25" s="763"/>
      <c r="AP25" s="764"/>
      <c r="AQ25" s="764"/>
      <c r="AR25" s="764"/>
      <c r="AS25" s="764"/>
      <c r="AT25" s="765"/>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41"/>
    </row>
    <row r="26" spans="1:80" ht="15" customHeight="1" x14ac:dyDescent="0.2">
      <c r="A26" s="41"/>
      <c r="B26" s="749"/>
      <c r="C26" s="749"/>
      <c r="D26" s="750"/>
      <c r="E26" s="725"/>
      <c r="F26" s="726"/>
      <c r="G26" s="726"/>
      <c r="H26" s="726"/>
      <c r="I26" s="726"/>
      <c r="J26" s="694" t="e">
        <f>IF(AND('Mapa final'!#REF!="Alta",'Mapa final'!#REF!="Leve"),CONCATENATE("R",'Mapa final'!#REF!),"")</f>
        <v>#REF!</v>
      </c>
      <c r="K26" s="695"/>
      <c r="L26" s="695" t="e">
        <f>IF(AND('Mapa final'!#REF!="Alta",'Mapa final'!#REF!="Leve"),CONCATENATE("R",'Mapa final'!#REF!),"")</f>
        <v>#REF!</v>
      </c>
      <c r="M26" s="695"/>
      <c r="N26" s="695" t="e">
        <f>IF(AND('Mapa final'!#REF!="Alta",'Mapa final'!#REF!="Leve"),CONCATENATE("R",'Mapa final'!#REF!),"")</f>
        <v>#REF!</v>
      </c>
      <c r="O26" s="696"/>
      <c r="P26" s="694" t="e">
        <f>IF(AND('Mapa final'!#REF!="Alta",'Mapa final'!#REF!="Menor"),CONCATENATE("R",'Mapa final'!#REF!),"")</f>
        <v>#REF!</v>
      </c>
      <c r="Q26" s="695"/>
      <c r="R26" s="695" t="e">
        <f>IF(AND('Mapa final'!#REF!="Alta",'Mapa final'!#REF!="Menor"),CONCATENATE("R",'Mapa final'!#REF!),"")</f>
        <v>#REF!</v>
      </c>
      <c r="S26" s="695"/>
      <c r="T26" s="695" t="e">
        <f>IF(AND('Mapa final'!#REF!="Alta",'Mapa final'!#REF!="Menor"),CONCATENATE("R",'Mapa final'!#REF!),"")</f>
        <v>#REF!</v>
      </c>
      <c r="U26" s="696"/>
      <c r="V26" s="712" t="e">
        <f>IF(AND('Mapa final'!#REF!="Alta",'Mapa final'!#REF!="Moderado"),CONCATENATE("R",'Mapa final'!#REF!),"")</f>
        <v>#REF!</v>
      </c>
      <c r="W26" s="713"/>
      <c r="X26" s="713" t="e">
        <f>IF(AND('Mapa final'!#REF!="Alta",'Mapa final'!#REF!="Moderado"),CONCATENATE("R",'Mapa final'!#REF!),"")</f>
        <v>#REF!</v>
      </c>
      <c r="Y26" s="713"/>
      <c r="Z26" s="713" t="e">
        <f>IF(AND('Mapa final'!#REF!="Alta",'Mapa final'!#REF!="Moderado"),CONCATENATE("R",'Mapa final'!#REF!),"")</f>
        <v>#REF!</v>
      </c>
      <c r="AA26" s="714"/>
      <c r="AB26" s="712" t="e">
        <f>IF(AND('Mapa final'!#REF!="Alta",'Mapa final'!#REF!="Mayor"),CONCATENATE("R",'Mapa final'!#REF!),"")</f>
        <v>#REF!</v>
      </c>
      <c r="AC26" s="713"/>
      <c r="AD26" s="713" t="e">
        <f>IF(AND('Mapa final'!#REF!="Alta",'Mapa final'!#REF!="Mayor"),CONCATENATE("R",'Mapa final'!#REF!),"")</f>
        <v>#REF!</v>
      </c>
      <c r="AE26" s="713"/>
      <c r="AF26" s="713" t="e">
        <f>IF(AND('Mapa final'!#REF!="Alta",'Mapa final'!#REF!="Mayor"),CONCATENATE("R",'Mapa final'!#REF!),"")</f>
        <v>#REF!</v>
      </c>
      <c r="AG26" s="714"/>
      <c r="AH26" s="703" t="e">
        <f>IF(AND('Mapa final'!#REF!="Alta",'Mapa final'!#REF!="Catastrófico"),CONCATENATE("R",'Mapa final'!#REF!),"")</f>
        <v>#REF!</v>
      </c>
      <c r="AI26" s="704"/>
      <c r="AJ26" s="704" t="e">
        <f>IF(AND('Mapa final'!#REF!="Alta",'Mapa final'!#REF!="Catastrófico"),CONCATENATE("R",'Mapa final'!#REF!),"")</f>
        <v>#REF!</v>
      </c>
      <c r="AK26" s="704"/>
      <c r="AL26" s="704" t="e">
        <f>IF(AND('Mapa final'!#REF!="Alta",'Mapa final'!#REF!="Catastrófico"),CONCATENATE("R",'Mapa final'!#REF!),"")</f>
        <v>#REF!</v>
      </c>
      <c r="AM26" s="705"/>
      <c r="AN26" s="41"/>
      <c r="AO26" s="763"/>
      <c r="AP26" s="764"/>
      <c r="AQ26" s="764"/>
      <c r="AR26" s="764"/>
      <c r="AS26" s="764"/>
      <c r="AT26" s="765"/>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c r="BY26" s="41"/>
      <c r="BZ26" s="41"/>
      <c r="CA26" s="41"/>
      <c r="CB26" s="41"/>
    </row>
    <row r="27" spans="1:80" ht="15.75" customHeight="1" thickBot="1" x14ac:dyDescent="0.25">
      <c r="A27" s="41"/>
      <c r="B27" s="749"/>
      <c r="C27" s="749"/>
      <c r="D27" s="750"/>
      <c r="E27" s="728"/>
      <c r="F27" s="729"/>
      <c r="G27" s="729"/>
      <c r="H27" s="729"/>
      <c r="I27" s="729"/>
      <c r="J27" s="697"/>
      <c r="K27" s="698"/>
      <c r="L27" s="698"/>
      <c r="M27" s="698"/>
      <c r="N27" s="698"/>
      <c r="O27" s="699"/>
      <c r="P27" s="697"/>
      <c r="Q27" s="698"/>
      <c r="R27" s="698"/>
      <c r="S27" s="698"/>
      <c r="T27" s="698"/>
      <c r="U27" s="699"/>
      <c r="V27" s="715"/>
      <c r="W27" s="716"/>
      <c r="X27" s="716"/>
      <c r="Y27" s="716"/>
      <c r="Z27" s="716"/>
      <c r="AA27" s="717"/>
      <c r="AB27" s="715"/>
      <c r="AC27" s="716"/>
      <c r="AD27" s="716"/>
      <c r="AE27" s="716"/>
      <c r="AF27" s="716"/>
      <c r="AG27" s="717"/>
      <c r="AH27" s="706"/>
      <c r="AI27" s="707"/>
      <c r="AJ27" s="707"/>
      <c r="AK27" s="707"/>
      <c r="AL27" s="707"/>
      <c r="AM27" s="708"/>
      <c r="AN27" s="41"/>
      <c r="AO27" s="766"/>
      <c r="AP27" s="767"/>
      <c r="AQ27" s="767"/>
      <c r="AR27" s="767"/>
      <c r="AS27" s="767"/>
      <c r="AT27" s="768"/>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row>
    <row r="28" spans="1:80" x14ac:dyDescent="0.2">
      <c r="A28" s="41"/>
      <c r="B28" s="749"/>
      <c r="C28" s="749"/>
      <c r="D28" s="750"/>
      <c r="E28" s="721" t="s">
        <v>288</v>
      </c>
      <c r="F28" s="723"/>
      <c r="G28" s="723"/>
      <c r="H28" s="723"/>
      <c r="I28" s="724"/>
      <c r="J28" s="700" t="str">
        <f>IF(AND('Mapa final'!$J$14="Media",'Mapa final'!$N$14="Leve"),CONCATENATE("R",'Mapa final'!$A$14),"")</f>
        <v/>
      </c>
      <c r="K28" s="701"/>
      <c r="L28" s="701" t="e">
        <f>IF(AND('Mapa final'!#REF!="Media",'Mapa final'!#REF!="Leve"),CONCATENATE("R",'Mapa final'!#REF!),"")</f>
        <v>#REF!</v>
      </c>
      <c r="M28" s="701"/>
      <c r="N28" s="701" t="e">
        <f>IF(AND('Mapa final'!#REF!="Media",'Mapa final'!#REF!="Leve"),CONCATENATE("R",'Mapa final'!#REF!),"")</f>
        <v>#REF!</v>
      </c>
      <c r="O28" s="702"/>
      <c r="P28" s="700" t="str">
        <f>IF(AND('Mapa final'!$J$14="Media",'Mapa final'!$N$14="Menor"),CONCATENATE("R",'Mapa final'!$A$14),"")</f>
        <v/>
      </c>
      <c r="Q28" s="701"/>
      <c r="R28" s="701" t="e">
        <f>IF(AND('Mapa final'!#REF!="Media",'Mapa final'!#REF!="Menor"),CONCATENATE("R",'Mapa final'!#REF!),"")</f>
        <v>#REF!</v>
      </c>
      <c r="S28" s="701"/>
      <c r="T28" s="701" t="e">
        <f>IF(AND('Mapa final'!#REF!="Media",'Mapa final'!#REF!="Menor"),CONCATENATE("R",'Mapa final'!#REF!),"")</f>
        <v>#REF!</v>
      </c>
      <c r="U28" s="702"/>
      <c r="V28" s="700" t="str">
        <f>IF(AND('Mapa final'!$J$14="Media",'Mapa final'!$N$14="Moderado"),CONCATENATE("R",'Mapa final'!$A$14),"")</f>
        <v/>
      </c>
      <c r="W28" s="701"/>
      <c r="X28" s="701" t="e">
        <f>IF(AND('Mapa final'!#REF!="Media",'Mapa final'!#REF!="Moderado"),CONCATENATE("R",'Mapa final'!#REF!),"")</f>
        <v>#REF!</v>
      </c>
      <c r="Y28" s="701"/>
      <c r="Z28" s="701" t="e">
        <f>IF(AND('Mapa final'!#REF!="Media",'Mapa final'!#REF!="Moderado"),CONCATENATE("R",'Mapa final'!#REF!),"")</f>
        <v>#REF!</v>
      </c>
      <c r="AA28" s="702"/>
      <c r="AB28" s="718" t="str">
        <f>IF(AND('Mapa final'!$J$14="Media",'Mapa final'!$N$14="Mayor"),CONCATENATE("R",'Mapa final'!$A$14),"")</f>
        <v/>
      </c>
      <c r="AC28" s="719"/>
      <c r="AD28" s="719" t="e">
        <f>IF(AND('Mapa final'!#REF!="Media",'Mapa final'!#REF!="Mayor"),CONCATENATE("R",'Mapa final'!#REF!),"")</f>
        <v>#REF!</v>
      </c>
      <c r="AE28" s="719"/>
      <c r="AF28" s="719" t="e">
        <f>IF(AND('Mapa final'!#REF!="Media",'Mapa final'!#REF!="Mayor"),CONCATENATE("R",'Mapa final'!#REF!),"")</f>
        <v>#REF!</v>
      </c>
      <c r="AG28" s="720"/>
      <c r="AH28" s="709" t="str">
        <f>IF(AND('Mapa final'!$J$14="Media",'Mapa final'!$N$14="Catastrófico"),CONCATENATE("R",'Mapa final'!$A$14),"")</f>
        <v/>
      </c>
      <c r="AI28" s="710"/>
      <c r="AJ28" s="710" t="e">
        <f>IF(AND('Mapa final'!#REF!="Media",'Mapa final'!#REF!="Catastrófico"),CONCATENATE("R",'Mapa final'!#REF!),"")</f>
        <v>#REF!</v>
      </c>
      <c r="AK28" s="710"/>
      <c r="AL28" s="710" t="e">
        <f>IF(AND('Mapa final'!#REF!="Media",'Mapa final'!#REF!="Catastrófico"),CONCATENATE("R",'Mapa final'!#REF!),"")</f>
        <v>#REF!</v>
      </c>
      <c r="AM28" s="711"/>
      <c r="AN28" s="41"/>
      <c r="AO28" s="769" t="s">
        <v>209</v>
      </c>
      <c r="AP28" s="770"/>
      <c r="AQ28" s="770"/>
      <c r="AR28" s="770"/>
      <c r="AS28" s="770"/>
      <c r="AT28" s="77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row>
    <row r="29" spans="1:80" x14ac:dyDescent="0.2">
      <c r="A29" s="41"/>
      <c r="B29" s="749"/>
      <c r="C29" s="749"/>
      <c r="D29" s="750"/>
      <c r="E29" s="725"/>
      <c r="F29" s="726"/>
      <c r="G29" s="726"/>
      <c r="H29" s="726"/>
      <c r="I29" s="727"/>
      <c r="J29" s="694"/>
      <c r="K29" s="695"/>
      <c r="L29" s="695"/>
      <c r="M29" s="695"/>
      <c r="N29" s="695"/>
      <c r="O29" s="696"/>
      <c r="P29" s="694"/>
      <c r="Q29" s="695"/>
      <c r="R29" s="695"/>
      <c r="S29" s="695"/>
      <c r="T29" s="695"/>
      <c r="U29" s="696"/>
      <c r="V29" s="694"/>
      <c r="W29" s="695"/>
      <c r="X29" s="695"/>
      <c r="Y29" s="695"/>
      <c r="Z29" s="695"/>
      <c r="AA29" s="696"/>
      <c r="AB29" s="712"/>
      <c r="AC29" s="713"/>
      <c r="AD29" s="713"/>
      <c r="AE29" s="713"/>
      <c r="AF29" s="713"/>
      <c r="AG29" s="714"/>
      <c r="AH29" s="703"/>
      <c r="AI29" s="704"/>
      <c r="AJ29" s="704"/>
      <c r="AK29" s="704"/>
      <c r="AL29" s="704"/>
      <c r="AM29" s="705"/>
      <c r="AN29" s="41"/>
      <c r="AO29" s="772"/>
      <c r="AP29" s="773"/>
      <c r="AQ29" s="773"/>
      <c r="AR29" s="773"/>
      <c r="AS29" s="773"/>
      <c r="AT29" s="774"/>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c r="BY29" s="41"/>
      <c r="BZ29" s="41"/>
      <c r="CA29" s="41"/>
      <c r="CB29" s="41"/>
    </row>
    <row r="30" spans="1:80" x14ac:dyDescent="0.2">
      <c r="A30" s="41"/>
      <c r="B30" s="749"/>
      <c r="C30" s="749"/>
      <c r="D30" s="750"/>
      <c r="E30" s="725"/>
      <c r="F30" s="726"/>
      <c r="G30" s="726"/>
      <c r="H30" s="726"/>
      <c r="I30" s="727"/>
      <c r="J30" s="694" t="e">
        <f>IF(AND('Mapa final'!#REF!="Media",'Mapa final'!#REF!="Leve"),CONCATENATE("R",'Mapa final'!#REF!),"")</f>
        <v>#REF!</v>
      </c>
      <c r="K30" s="695"/>
      <c r="L30" s="695" t="e">
        <f>IF(AND('Mapa final'!#REF!="Media",'Mapa final'!#REF!="Leve"),CONCATENATE("R",'Mapa final'!#REF!),"")</f>
        <v>#REF!</v>
      </c>
      <c r="M30" s="695"/>
      <c r="N30" s="695" t="e">
        <f>IF(AND('Mapa final'!#REF!="Media",'Mapa final'!#REF!="Leve"),CONCATENATE("R",'Mapa final'!#REF!),"")</f>
        <v>#REF!</v>
      </c>
      <c r="O30" s="696"/>
      <c r="P30" s="694" t="e">
        <f>IF(AND('Mapa final'!#REF!="Media",'Mapa final'!#REF!="Menor"),CONCATENATE("R",'Mapa final'!#REF!),"")</f>
        <v>#REF!</v>
      </c>
      <c r="Q30" s="695"/>
      <c r="R30" s="695" t="e">
        <f>IF(AND('Mapa final'!#REF!="Media",'Mapa final'!#REF!="Menor"),CONCATENATE("R",'Mapa final'!#REF!),"")</f>
        <v>#REF!</v>
      </c>
      <c r="S30" s="695"/>
      <c r="T30" s="695" t="e">
        <f>IF(AND('Mapa final'!#REF!="Media",'Mapa final'!#REF!="Menor"),CONCATENATE("R",'Mapa final'!#REF!),"")</f>
        <v>#REF!</v>
      </c>
      <c r="U30" s="696"/>
      <c r="V30" s="694" t="e">
        <f>IF(AND('Mapa final'!#REF!="Media",'Mapa final'!#REF!="Moderado"),CONCATENATE("R",'Mapa final'!#REF!),"")</f>
        <v>#REF!</v>
      </c>
      <c r="W30" s="695"/>
      <c r="X30" s="695" t="e">
        <f>IF(AND('Mapa final'!#REF!="Media",'Mapa final'!#REF!="Moderado"),CONCATENATE("R",'Mapa final'!#REF!),"")</f>
        <v>#REF!</v>
      </c>
      <c r="Y30" s="695"/>
      <c r="Z30" s="695" t="e">
        <f>IF(AND('Mapa final'!#REF!="Media",'Mapa final'!#REF!="Moderado"),CONCATENATE("R",'Mapa final'!#REF!),"")</f>
        <v>#REF!</v>
      </c>
      <c r="AA30" s="696"/>
      <c r="AB30" s="712" t="e">
        <f>IF(AND('Mapa final'!#REF!="Media",'Mapa final'!#REF!="Mayor"),CONCATENATE("R",'Mapa final'!#REF!),"")</f>
        <v>#REF!</v>
      </c>
      <c r="AC30" s="713"/>
      <c r="AD30" s="713" t="e">
        <f>IF(AND('Mapa final'!#REF!="Media",'Mapa final'!#REF!="Mayor"),CONCATENATE("R",'Mapa final'!#REF!),"")</f>
        <v>#REF!</v>
      </c>
      <c r="AE30" s="713"/>
      <c r="AF30" s="713" t="e">
        <f>IF(AND('Mapa final'!#REF!="Media",'Mapa final'!#REF!="Mayor"),CONCATENATE("R",'Mapa final'!#REF!),"")</f>
        <v>#REF!</v>
      </c>
      <c r="AG30" s="714"/>
      <c r="AH30" s="703" t="e">
        <f>IF(AND('Mapa final'!#REF!="Media",'Mapa final'!#REF!="Catastrófico"),CONCATENATE("R",'Mapa final'!#REF!),"")</f>
        <v>#REF!</v>
      </c>
      <c r="AI30" s="704"/>
      <c r="AJ30" s="704" t="e">
        <f>IF(AND('Mapa final'!#REF!="Media",'Mapa final'!#REF!="Catastrófico"),CONCATENATE("R",'Mapa final'!#REF!),"")</f>
        <v>#REF!</v>
      </c>
      <c r="AK30" s="704"/>
      <c r="AL30" s="704" t="e">
        <f>IF(AND('Mapa final'!#REF!="Media",'Mapa final'!#REF!="Catastrófico"),CONCATENATE("R",'Mapa final'!#REF!),"")</f>
        <v>#REF!</v>
      </c>
      <c r="AM30" s="705"/>
      <c r="AN30" s="41"/>
      <c r="AO30" s="772"/>
      <c r="AP30" s="773"/>
      <c r="AQ30" s="773"/>
      <c r="AR30" s="773"/>
      <c r="AS30" s="773"/>
      <c r="AT30" s="774"/>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41"/>
    </row>
    <row r="31" spans="1:80" x14ac:dyDescent="0.2">
      <c r="A31" s="41"/>
      <c r="B31" s="749"/>
      <c r="C31" s="749"/>
      <c r="D31" s="750"/>
      <c r="E31" s="725"/>
      <c r="F31" s="726"/>
      <c r="G31" s="726"/>
      <c r="H31" s="726"/>
      <c r="I31" s="727"/>
      <c r="J31" s="694"/>
      <c r="K31" s="695"/>
      <c r="L31" s="695"/>
      <c r="M31" s="695"/>
      <c r="N31" s="695"/>
      <c r="O31" s="696"/>
      <c r="P31" s="694"/>
      <c r="Q31" s="695"/>
      <c r="R31" s="695"/>
      <c r="S31" s="695"/>
      <c r="T31" s="695"/>
      <c r="U31" s="696"/>
      <c r="V31" s="694"/>
      <c r="W31" s="695"/>
      <c r="X31" s="695"/>
      <c r="Y31" s="695"/>
      <c r="Z31" s="695"/>
      <c r="AA31" s="696"/>
      <c r="AB31" s="712"/>
      <c r="AC31" s="713"/>
      <c r="AD31" s="713"/>
      <c r="AE31" s="713"/>
      <c r="AF31" s="713"/>
      <c r="AG31" s="714"/>
      <c r="AH31" s="703"/>
      <c r="AI31" s="704"/>
      <c r="AJ31" s="704"/>
      <c r="AK31" s="704"/>
      <c r="AL31" s="704"/>
      <c r="AM31" s="705"/>
      <c r="AN31" s="41"/>
      <c r="AO31" s="772"/>
      <c r="AP31" s="773"/>
      <c r="AQ31" s="773"/>
      <c r="AR31" s="773"/>
      <c r="AS31" s="773"/>
      <c r="AT31" s="774"/>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c r="BY31" s="41"/>
      <c r="BZ31" s="41"/>
      <c r="CA31" s="41"/>
      <c r="CB31" s="41"/>
    </row>
    <row r="32" spans="1:80" x14ac:dyDescent="0.2">
      <c r="A32" s="41"/>
      <c r="B32" s="749"/>
      <c r="C32" s="749"/>
      <c r="D32" s="750"/>
      <c r="E32" s="725"/>
      <c r="F32" s="726"/>
      <c r="G32" s="726"/>
      <c r="H32" s="726"/>
      <c r="I32" s="727"/>
      <c r="J32" s="694" t="e">
        <f>IF(AND('Mapa final'!#REF!="Media",'Mapa final'!#REF!="Leve"),CONCATENATE("R",'Mapa final'!#REF!),"")</f>
        <v>#REF!</v>
      </c>
      <c r="K32" s="695"/>
      <c r="L32" s="695" t="e">
        <f>IF(AND('Mapa final'!#REF!="Media",'Mapa final'!#REF!="Leve"),CONCATENATE("R",'Mapa final'!#REF!),"")</f>
        <v>#REF!</v>
      </c>
      <c r="M32" s="695"/>
      <c r="N32" s="695" t="e">
        <f>IF(AND('Mapa final'!#REF!="Media",'Mapa final'!#REF!="Leve"),CONCATENATE("R",'Mapa final'!#REF!),"")</f>
        <v>#REF!</v>
      </c>
      <c r="O32" s="696"/>
      <c r="P32" s="694" t="e">
        <f>IF(AND('Mapa final'!#REF!="Media",'Mapa final'!#REF!="Menor"),CONCATENATE("R",'Mapa final'!#REF!),"")</f>
        <v>#REF!</v>
      </c>
      <c r="Q32" s="695"/>
      <c r="R32" s="695" t="e">
        <f>IF(AND('Mapa final'!#REF!="Media",'Mapa final'!#REF!="Menor"),CONCATENATE("R",'Mapa final'!#REF!),"")</f>
        <v>#REF!</v>
      </c>
      <c r="S32" s="695"/>
      <c r="T32" s="695" t="e">
        <f>IF(AND('Mapa final'!#REF!="Media",'Mapa final'!#REF!="Menor"),CONCATENATE("R",'Mapa final'!#REF!),"")</f>
        <v>#REF!</v>
      </c>
      <c r="U32" s="696"/>
      <c r="V32" s="694" t="e">
        <f>IF(AND('Mapa final'!#REF!="Media",'Mapa final'!#REF!="Moderado"),CONCATENATE("R",'Mapa final'!#REF!),"")</f>
        <v>#REF!</v>
      </c>
      <c r="W32" s="695"/>
      <c r="X32" s="695" t="e">
        <f>IF(AND('Mapa final'!#REF!="Media",'Mapa final'!#REF!="Moderado"),CONCATENATE("R",'Mapa final'!#REF!),"")</f>
        <v>#REF!</v>
      </c>
      <c r="Y32" s="695"/>
      <c r="Z32" s="695" t="e">
        <f>IF(AND('Mapa final'!#REF!="Media",'Mapa final'!#REF!="Moderado"),CONCATENATE("R",'Mapa final'!#REF!),"")</f>
        <v>#REF!</v>
      </c>
      <c r="AA32" s="696"/>
      <c r="AB32" s="712" t="e">
        <f>IF(AND('Mapa final'!#REF!="Media",'Mapa final'!#REF!="Mayor"),CONCATENATE("R",'Mapa final'!#REF!),"")</f>
        <v>#REF!</v>
      </c>
      <c r="AC32" s="713"/>
      <c r="AD32" s="713" t="e">
        <f>IF(AND('Mapa final'!#REF!="Media",'Mapa final'!#REF!="Mayor"),CONCATENATE("R",'Mapa final'!#REF!),"")</f>
        <v>#REF!</v>
      </c>
      <c r="AE32" s="713"/>
      <c r="AF32" s="713" t="e">
        <f>IF(AND('Mapa final'!#REF!="Media",'Mapa final'!#REF!="Mayor"),CONCATENATE("R",'Mapa final'!#REF!),"")</f>
        <v>#REF!</v>
      </c>
      <c r="AG32" s="714"/>
      <c r="AH32" s="703" t="e">
        <f>IF(AND('Mapa final'!#REF!="Media",'Mapa final'!#REF!="Catastrófico"),CONCATENATE("R",'Mapa final'!#REF!),"")</f>
        <v>#REF!</v>
      </c>
      <c r="AI32" s="704"/>
      <c r="AJ32" s="704" t="e">
        <f>IF(AND('Mapa final'!#REF!="Media",'Mapa final'!#REF!="Catastrófico"),CONCATENATE("R",'Mapa final'!#REF!),"")</f>
        <v>#REF!</v>
      </c>
      <c r="AK32" s="704"/>
      <c r="AL32" s="704" t="e">
        <f>IF(AND('Mapa final'!#REF!="Media",'Mapa final'!#REF!="Catastrófico"),CONCATENATE("R",'Mapa final'!#REF!),"")</f>
        <v>#REF!</v>
      </c>
      <c r="AM32" s="705"/>
      <c r="AN32" s="41"/>
      <c r="AO32" s="772"/>
      <c r="AP32" s="773"/>
      <c r="AQ32" s="773"/>
      <c r="AR32" s="773"/>
      <c r="AS32" s="773"/>
      <c r="AT32" s="774"/>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row>
    <row r="33" spans="1:80" x14ac:dyDescent="0.2">
      <c r="A33" s="41"/>
      <c r="B33" s="749"/>
      <c r="C33" s="749"/>
      <c r="D33" s="750"/>
      <c r="E33" s="725"/>
      <c r="F33" s="726"/>
      <c r="G33" s="726"/>
      <c r="H33" s="726"/>
      <c r="I33" s="727"/>
      <c r="J33" s="694"/>
      <c r="K33" s="695"/>
      <c r="L33" s="695"/>
      <c r="M33" s="695"/>
      <c r="N33" s="695"/>
      <c r="O33" s="696"/>
      <c r="P33" s="694"/>
      <c r="Q33" s="695"/>
      <c r="R33" s="695"/>
      <c r="S33" s="695"/>
      <c r="T33" s="695"/>
      <c r="U33" s="696"/>
      <c r="V33" s="694"/>
      <c r="W33" s="695"/>
      <c r="X33" s="695"/>
      <c r="Y33" s="695"/>
      <c r="Z33" s="695"/>
      <c r="AA33" s="696"/>
      <c r="AB33" s="712"/>
      <c r="AC33" s="713"/>
      <c r="AD33" s="713"/>
      <c r="AE33" s="713"/>
      <c r="AF33" s="713"/>
      <c r="AG33" s="714"/>
      <c r="AH33" s="703"/>
      <c r="AI33" s="704"/>
      <c r="AJ33" s="704"/>
      <c r="AK33" s="704"/>
      <c r="AL33" s="704"/>
      <c r="AM33" s="705"/>
      <c r="AN33" s="41"/>
      <c r="AO33" s="772"/>
      <c r="AP33" s="773"/>
      <c r="AQ33" s="773"/>
      <c r="AR33" s="773"/>
      <c r="AS33" s="773"/>
      <c r="AT33" s="774"/>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row>
    <row r="34" spans="1:80" x14ac:dyDescent="0.2">
      <c r="A34" s="41"/>
      <c r="B34" s="749"/>
      <c r="C34" s="749"/>
      <c r="D34" s="750"/>
      <c r="E34" s="725"/>
      <c r="F34" s="726"/>
      <c r="G34" s="726"/>
      <c r="H34" s="726"/>
      <c r="I34" s="727"/>
      <c r="J34" s="694" t="e">
        <f>IF(AND('Mapa final'!#REF!="Media",'Mapa final'!#REF!="Leve"),CONCATENATE("R",'Mapa final'!#REF!),"")</f>
        <v>#REF!</v>
      </c>
      <c r="K34" s="695"/>
      <c r="L34" s="695" t="e">
        <f>IF(AND('Mapa final'!#REF!="Media",'Mapa final'!#REF!="Leve"),CONCATENATE("R",'Mapa final'!#REF!),"")</f>
        <v>#REF!</v>
      </c>
      <c r="M34" s="695"/>
      <c r="N34" s="695" t="e">
        <f>IF(AND('Mapa final'!#REF!="Media",'Mapa final'!#REF!="Leve"),CONCATENATE("R",'Mapa final'!#REF!),"")</f>
        <v>#REF!</v>
      </c>
      <c r="O34" s="696"/>
      <c r="P34" s="694" t="e">
        <f>IF(AND('Mapa final'!#REF!="Media",'Mapa final'!#REF!="Menor"),CONCATENATE("R",'Mapa final'!#REF!),"")</f>
        <v>#REF!</v>
      </c>
      <c r="Q34" s="695"/>
      <c r="R34" s="695" t="e">
        <f>IF(AND('Mapa final'!#REF!="Media",'Mapa final'!#REF!="Menor"),CONCATENATE("R",'Mapa final'!#REF!),"")</f>
        <v>#REF!</v>
      </c>
      <c r="S34" s="695"/>
      <c r="T34" s="695" t="e">
        <f>IF(AND('Mapa final'!#REF!="Media",'Mapa final'!#REF!="Menor"),CONCATENATE("R",'Mapa final'!#REF!),"")</f>
        <v>#REF!</v>
      </c>
      <c r="U34" s="696"/>
      <c r="V34" s="694" t="e">
        <f>IF(AND('Mapa final'!#REF!="Media",'Mapa final'!#REF!="Moderado"),CONCATENATE("R",'Mapa final'!#REF!),"")</f>
        <v>#REF!</v>
      </c>
      <c r="W34" s="695"/>
      <c r="X34" s="695" t="e">
        <f>IF(AND('Mapa final'!#REF!="Media",'Mapa final'!#REF!="Moderado"),CONCATENATE("R",'Mapa final'!#REF!),"")</f>
        <v>#REF!</v>
      </c>
      <c r="Y34" s="695"/>
      <c r="Z34" s="695" t="e">
        <f>IF(AND('Mapa final'!#REF!="Media",'Mapa final'!#REF!="Moderado"),CONCATENATE("R",'Mapa final'!#REF!),"")</f>
        <v>#REF!</v>
      </c>
      <c r="AA34" s="696"/>
      <c r="AB34" s="712" t="e">
        <f>IF(AND('Mapa final'!#REF!="Media",'Mapa final'!#REF!="Mayor"),CONCATENATE("R",'Mapa final'!#REF!),"")</f>
        <v>#REF!</v>
      </c>
      <c r="AC34" s="713"/>
      <c r="AD34" s="713" t="e">
        <f>IF(AND('Mapa final'!#REF!="Media",'Mapa final'!#REF!="Mayor"),CONCATENATE("R",'Mapa final'!#REF!),"")</f>
        <v>#REF!</v>
      </c>
      <c r="AE34" s="713"/>
      <c r="AF34" s="713" t="e">
        <f>IF(AND('Mapa final'!#REF!="Media",'Mapa final'!#REF!="Mayor"),CONCATENATE("R",'Mapa final'!#REF!),"")</f>
        <v>#REF!</v>
      </c>
      <c r="AG34" s="714"/>
      <c r="AH34" s="703" t="e">
        <f>IF(AND('Mapa final'!#REF!="Media",'Mapa final'!#REF!="Catastrófico"),CONCATENATE("R",'Mapa final'!#REF!),"")</f>
        <v>#REF!</v>
      </c>
      <c r="AI34" s="704"/>
      <c r="AJ34" s="704" t="e">
        <f>IF(AND('Mapa final'!#REF!="Media",'Mapa final'!#REF!="Catastrófico"),CONCATENATE("R",'Mapa final'!#REF!),"")</f>
        <v>#REF!</v>
      </c>
      <c r="AK34" s="704"/>
      <c r="AL34" s="704" t="e">
        <f>IF(AND('Mapa final'!#REF!="Media",'Mapa final'!#REF!="Catastrófico"),CONCATENATE("R",'Mapa final'!#REF!),"")</f>
        <v>#REF!</v>
      </c>
      <c r="AM34" s="705"/>
      <c r="AN34" s="41"/>
      <c r="AO34" s="772"/>
      <c r="AP34" s="773"/>
      <c r="AQ34" s="773"/>
      <c r="AR34" s="773"/>
      <c r="AS34" s="773"/>
      <c r="AT34" s="774"/>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row>
    <row r="35" spans="1:80" ht="16" thickBot="1" x14ac:dyDescent="0.25">
      <c r="A35" s="41"/>
      <c r="B35" s="749"/>
      <c r="C35" s="749"/>
      <c r="D35" s="750"/>
      <c r="E35" s="728"/>
      <c r="F35" s="729"/>
      <c r="G35" s="729"/>
      <c r="H35" s="729"/>
      <c r="I35" s="730"/>
      <c r="J35" s="694"/>
      <c r="K35" s="695"/>
      <c r="L35" s="695"/>
      <c r="M35" s="695"/>
      <c r="N35" s="695"/>
      <c r="O35" s="696"/>
      <c r="P35" s="697"/>
      <c r="Q35" s="698"/>
      <c r="R35" s="698"/>
      <c r="S35" s="698"/>
      <c r="T35" s="698"/>
      <c r="U35" s="699"/>
      <c r="V35" s="697"/>
      <c r="W35" s="698"/>
      <c r="X35" s="698"/>
      <c r="Y35" s="698"/>
      <c r="Z35" s="698"/>
      <c r="AA35" s="699"/>
      <c r="AB35" s="715"/>
      <c r="AC35" s="716"/>
      <c r="AD35" s="716"/>
      <c r="AE35" s="716"/>
      <c r="AF35" s="716"/>
      <c r="AG35" s="717"/>
      <c r="AH35" s="706"/>
      <c r="AI35" s="707"/>
      <c r="AJ35" s="707"/>
      <c r="AK35" s="707"/>
      <c r="AL35" s="707"/>
      <c r="AM35" s="708"/>
      <c r="AN35" s="41"/>
      <c r="AO35" s="775"/>
      <c r="AP35" s="776"/>
      <c r="AQ35" s="776"/>
      <c r="AR35" s="776"/>
      <c r="AS35" s="776"/>
      <c r="AT35" s="777"/>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row>
    <row r="36" spans="1:80" x14ac:dyDescent="0.2">
      <c r="A36" s="41"/>
      <c r="B36" s="749"/>
      <c r="C36" s="749"/>
      <c r="D36" s="750"/>
      <c r="E36" s="721" t="s">
        <v>289</v>
      </c>
      <c r="F36" s="723"/>
      <c r="G36" s="723"/>
      <c r="H36" s="723"/>
      <c r="I36" s="723"/>
      <c r="J36" s="691" t="str">
        <f>IF(AND('Mapa final'!$J$14="Baja",'Mapa final'!$N$14="Leve"),CONCATENATE("R",'Mapa final'!$A$14),"")</f>
        <v/>
      </c>
      <c r="K36" s="692"/>
      <c r="L36" s="692" t="e">
        <f>IF(AND('Mapa final'!#REF!="Baja",'Mapa final'!#REF!="Leve"),CONCATENATE("R",'Mapa final'!#REF!),"")</f>
        <v>#REF!</v>
      </c>
      <c r="M36" s="692"/>
      <c r="N36" s="692" t="e">
        <f>IF(AND('Mapa final'!#REF!="Baja",'Mapa final'!#REF!="Leve"),CONCATENATE("R",'Mapa final'!#REF!),"")</f>
        <v>#REF!</v>
      </c>
      <c r="O36" s="693"/>
      <c r="P36" s="701" t="str">
        <f>IF(AND('Mapa final'!$J$14="Baja",'Mapa final'!$N$14="Menor"),CONCATENATE("R",'Mapa final'!$A$14),"")</f>
        <v/>
      </c>
      <c r="Q36" s="701"/>
      <c r="R36" s="701" t="e">
        <f>IF(AND('Mapa final'!#REF!="Baja",'Mapa final'!#REF!="Menor"),CONCATENATE("R",'Mapa final'!#REF!),"")</f>
        <v>#REF!</v>
      </c>
      <c r="S36" s="701"/>
      <c r="T36" s="701" t="e">
        <f>IF(AND('Mapa final'!#REF!="Baja",'Mapa final'!#REF!="Menor"),CONCATENATE("R",'Mapa final'!#REF!),"")</f>
        <v>#REF!</v>
      </c>
      <c r="U36" s="702"/>
      <c r="V36" s="700" t="str">
        <f>IF(AND('Mapa final'!$J$14="Baja",'Mapa final'!$N$14="Moderado"),CONCATENATE("R",'Mapa final'!$A$14),"")</f>
        <v/>
      </c>
      <c r="W36" s="701"/>
      <c r="X36" s="701" t="e">
        <f>IF(AND('Mapa final'!#REF!="Baja",'Mapa final'!#REF!="Moderado"),CONCATENATE("R",'Mapa final'!#REF!),"")</f>
        <v>#REF!</v>
      </c>
      <c r="Y36" s="701"/>
      <c r="Z36" s="701" t="e">
        <f>IF(AND('Mapa final'!#REF!="Baja",'Mapa final'!#REF!="Moderado"),CONCATENATE("R",'Mapa final'!#REF!),"")</f>
        <v>#REF!</v>
      </c>
      <c r="AA36" s="702"/>
      <c r="AB36" s="718" t="str">
        <f>IF(AND('Mapa final'!$J$14="Baja",'Mapa final'!$N$14="Mayor"),CONCATENATE("R",'Mapa final'!$A$14),"")</f>
        <v/>
      </c>
      <c r="AC36" s="719"/>
      <c r="AD36" s="719" t="e">
        <f>IF(AND('Mapa final'!#REF!="Baja",'Mapa final'!#REF!="Mayor"),CONCATENATE("R",'Mapa final'!#REF!),"")</f>
        <v>#REF!</v>
      </c>
      <c r="AE36" s="719"/>
      <c r="AF36" s="719" t="e">
        <f>IF(AND('Mapa final'!#REF!="Baja",'Mapa final'!#REF!="Mayor"),CONCATENATE("R",'Mapa final'!#REF!),"")</f>
        <v>#REF!</v>
      </c>
      <c r="AG36" s="720"/>
      <c r="AH36" s="709" t="str">
        <f>IF(AND('Mapa final'!$J$14="Baja",'Mapa final'!$N$14="Catastrófico"),CONCATENATE("R",'Mapa final'!$A$14),"")</f>
        <v/>
      </c>
      <c r="AI36" s="710"/>
      <c r="AJ36" s="710" t="e">
        <f>IF(AND('Mapa final'!#REF!="Baja",'Mapa final'!#REF!="Catastrófico"),CONCATENATE("R",'Mapa final'!#REF!),"")</f>
        <v>#REF!</v>
      </c>
      <c r="AK36" s="710"/>
      <c r="AL36" s="710" t="e">
        <f>IF(AND('Mapa final'!#REF!="Baja",'Mapa final'!#REF!="Catastrófico"),CONCATENATE("R",'Mapa final'!#REF!),"")</f>
        <v>#REF!</v>
      </c>
      <c r="AM36" s="711"/>
      <c r="AN36" s="41"/>
      <c r="AO36" s="778" t="s">
        <v>290</v>
      </c>
      <c r="AP36" s="779"/>
      <c r="AQ36" s="779"/>
      <c r="AR36" s="779"/>
      <c r="AS36" s="779"/>
      <c r="AT36" s="780"/>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row>
    <row r="37" spans="1:80" x14ac:dyDescent="0.2">
      <c r="A37" s="41"/>
      <c r="B37" s="749"/>
      <c r="C37" s="749"/>
      <c r="D37" s="750"/>
      <c r="E37" s="725"/>
      <c r="F37" s="726"/>
      <c r="G37" s="726"/>
      <c r="H37" s="726"/>
      <c r="I37" s="726"/>
      <c r="J37" s="685"/>
      <c r="K37" s="686"/>
      <c r="L37" s="686"/>
      <c r="M37" s="686"/>
      <c r="N37" s="686"/>
      <c r="O37" s="687"/>
      <c r="P37" s="695"/>
      <c r="Q37" s="695"/>
      <c r="R37" s="695"/>
      <c r="S37" s="695"/>
      <c r="T37" s="695"/>
      <c r="U37" s="696"/>
      <c r="V37" s="694"/>
      <c r="W37" s="695"/>
      <c r="X37" s="695"/>
      <c r="Y37" s="695"/>
      <c r="Z37" s="695"/>
      <c r="AA37" s="696"/>
      <c r="AB37" s="712"/>
      <c r="AC37" s="713"/>
      <c r="AD37" s="713"/>
      <c r="AE37" s="713"/>
      <c r="AF37" s="713"/>
      <c r="AG37" s="714"/>
      <c r="AH37" s="703"/>
      <c r="AI37" s="704"/>
      <c r="AJ37" s="704"/>
      <c r="AK37" s="704"/>
      <c r="AL37" s="704"/>
      <c r="AM37" s="705"/>
      <c r="AN37" s="41"/>
      <c r="AO37" s="781"/>
      <c r="AP37" s="782"/>
      <c r="AQ37" s="782"/>
      <c r="AR37" s="782"/>
      <c r="AS37" s="782"/>
      <c r="AT37" s="783"/>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row>
    <row r="38" spans="1:80" x14ac:dyDescent="0.2">
      <c r="A38" s="41"/>
      <c r="B38" s="749"/>
      <c r="C38" s="749"/>
      <c r="D38" s="750"/>
      <c r="E38" s="725"/>
      <c r="F38" s="726"/>
      <c r="G38" s="726"/>
      <c r="H38" s="726"/>
      <c r="I38" s="726"/>
      <c r="J38" s="685" t="e">
        <f>IF(AND('Mapa final'!#REF!="Baja",'Mapa final'!#REF!="Leve"),CONCATENATE("R",'Mapa final'!#REF!),"")</f>
        <v>#REF!</v>
      </c>
      <c r="K38" s="686"/>
      <c r="L38" s="686" t="e">
        <f>IF(AND('Mapa final'!#REF!="Baja",'Mapa final'!#REF!="Leve"),CONCATENATE("R",'Mapa final'!#REF!),"")</f>
        <v>#REF!</v>
      </c>
      <c r="M38" s="686"/>
      <c r="N38" s="686" t="e">
        <f>IF(AND('Mapa final'!#REF!="Baja",'Mapa final'!#REF!="Leve"),CONCATENATE("R",'Mapa final'!#REF!),"")</f>
        <v>#REF!</v>
      </c>
      <c r="O38" s="687"/>
      <c r="P38" s="695" t="e">
        <f>IF(AND('Mapa final'!#REF!="Baja",'Mapa final'!#REF!="Menor"),CONCATENATE("R",'Mapa final'!#REF!),"")</f>
        <v>#REF!</v>
      </c>
      <c r="Q38" s="695"/>
      <c r="R38" s="695" t="e">
        <f>IF(AND('Mapa final'!#REF!="Baja",'Mapa final'!#REF!="Menor"),CONCATENATE("R",'Mapa final'!#REF!),"")</f>
        <v>#REF!</v>
      </c>
      <c r="S38" s="695"/>
      <c r="T38" s="695" t="e">
        <f>IF(AND('Mapa final'!#REF!="Baja",'Mapa final'!#REF!="Menor"),CONCATENATE("R",'Mapa final'!#REF!),"")</f>
        <v>#REF!</v>
      </c>
      <c r="U38" s="696"/>
      <c r="V38" s="694" t="e">
        <f>IF(AND('Mapa final'!#REF!="Baja",'Mapa final'!#REF!="Moderado"),CONCATENATE("R",'Mapa final'!#REF!),"")</f>
        <v>#REF!</v>
      </c>
      <c r="W38" s="695"/>
      <c r="X38" s="695" t="e">
        <f>IF(AND('Mapa final'!#REF!="Baja",'Mapa final'!#REF!="Moderado"),CONCATENATE("R",'Mapa final'!#REF!),"")</f>
        <v>#REF!</v>
      </c>
      <c r="Y38" s="695"/>
      <c r="Z38" s="695" t="e">
        <f>IF(AND('Mapa final'!#REF!="Baja",'Mapa final'!#REF!="Moderado"),CONCATENATE("R",'Mapa final'!#REF!),"")</f>
        <v>#REF!</v>
      </c>
      <c r="AA38" s="696"/>
      <c r="AB38" s="712" t="e">
        <f>IF(AND('Mapa final'!#REF!="Baja",'Mapa final'!#REF!="Mayor"),CONCATENATE("R",'Mapa final'!#REF!),"")</f>
        <v>#REF!</v>
      </c>
      <c r="AC38" s="713"/>
      <c r="AD38" s="713" t="e">
        <f>IF(AND('Mapa final'!#REF!="Baja",'Mapa final'!#REF!="Mayor"),CONCATENATE("R",'Mapa final'!#REF!),"")</f>
        <v>#REF!</v>
      </c>
      <c r="AE38" s="713"/>
      <c r="AF38" s="713" t="e">
        <f>IF(AND('Mapa final'!#REF!="Baja",'Mapa final'!#REF!="Mayor"),CONCATENATE("R",'Mapa final'!#REF!),"")</f>
        <v>#REF!</v>
      </c>
      <c r="AG38" s="714"/>
      <c r="AH38" s="703" t="e">
        <f>IF(AND('Mapa final'!#REF!="Baja",'Mapa final'!#REF!="Catastrófico"),CONCATENATE("R",'Mapa final'!#REF!),"")</f>
        <v>#REF!</v>
      </c>
      <c r="AI38" s="704"/>
      <c r="AJ38" s="704" t="e">
        <f>IF(AND('Mapa final'!#REF!="Baja",'Mapa final'!#REF!="Catastrófico"),CONCATENATE("R",'Mapa final'!#REF!),"")</f>
        <v>#REF!</v>
      </c>
      <c r="AK38" s="704"/>
      <c r="AL38" s="704" t="e">
        <f>IF(AND('Mapa final'!#REF!="Baja",'Mapa final'!#REF!="Catastrófico"),CONCATENATE("R",'Mapa final'!#REF!),"")</f>
        <v>#REF!</v>
      </c>
      <c r="AM38" s="705"/>
      <c r="AN38" s="41"/>
      <c r="AO38" s="781"/>
      <c r="AP38" s="782"/>
      <c r="AQ38" s="782"/>
      <c r="AR38" s="782"/>
      <c r="AS38" s="782"/>
      <c r="AT38" s="783"/>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row>
    <row r="39" spans="1:80" x14ac:dyDescent="0.2">
      <c r="A39" s="41"/>
      <c r="B39" s="749"/>
      <c r="C39" s="749"/>
      <c r="D39" s="750"/>
      <c r="E39" s="725"/>
      <c r="F39" s="726"/>
      <c r="G39" s="726"/>
      <c r="H39" s="726"/>
      <c r="I39" s="726"/>
      <c r="J39" s="685"/>
      <c r="K39" s="686"/>
      <c r="L39" s="686"/>
      <c r="M39" s="686"/>
      <c r="N39" s="686"/>
      <c r="O39" s="687"/>
      <c r="P39" s="695"/>
      <c r="Q39" s="695"/>
      <c r="R39" s="695"/>
      <c r="S39" s="695"/>
      <c r="T39" s="695"/>
      <c r="U39" s="696"/>
      <c r="V39" s="694"/>
      <c r="W39" s="695"/>
      <c r="X39" s="695"/>
      <c r="Y39" s="695"/>
      <c r="Z39" s="695"/>
      <c r="AA39" s="696"/>
      <c r="AB39" s="712"/>
      <c r="AC39" s="713"/>
      <c r="AD39" s="713"/>
      <c r="AE39" s="713"/>
      <c r="AF39" s="713"/>
      <c r="AG39" s="714"/>
      <c r="AH39" s="703"/>
      <c r="AI39" s="704"/>
      <c r="AJ39" s="704"/>
      <c r="AK39" s="704"/>
      <c r="AL39" s="704"/>
      <c r="AM39" s="705"/>
      <c r="AN39" s="41"/>
      <c r="AO39" s="781"/>
      <c r="AP39" s="782"/>
      <c r="AQ39" s="782"/>
      <c r="AR39" s="782"/>
      <c r="AS39" s="782"/>
      <c r="AT39" s="783"/>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c r="BY39" s="41"/>
      <c r="BZ39" s="41"/>
      <c r="CA39" s="41"/>
      <c r="CB39" s="41"/>
    </row>
    <row r="40" spans="1:80" x14ac:dyDescent="0.2">
      <c r="A40" s="41"/>
      <c r="B40" s="749"/>
      <c r="C40" s="749"/>
      <c r="D40" s="750"/>
      <c r="E40" s="725"/>
      <c r="F40" s="726"/>
      <c r="G40" s="726"/>
      <c r="H40" s="726"/>
      <c r="I40" s="726"/>
      <c r="J40" s="685" t="e">
        <f>IF(AND('Mapa final'!#REF!="Baja",'Mapa final'!#REF!="Leve"),CONCATENATE("R",'Mapa final'!#REF!),"")</f>
        <v>#REF!</v>
      </c>
      <c r="K40" s="686"/>
      <c r="L40" s="686" t="e">
        <f>IF(AND('Mapa final'!#REF!="Baja",'Mapa final'!#REF!="Leve"),CONCATENATE("R",'Mapa final'!#REF!),"")</f>
        <v>#REF!</v>
      </c>
      <c r="M40" s="686"/>
      <c r="N40" s="686" t="e">
        <f>IF(AND('Mapa final'!#REF!="Baja",'Mapa final'!#REF!="Leve"),CONCATENATE("R",'Mapa final'!#REF!),"")</f>
        <v>#REF!</v>
      </c>
      <c r="O40" s="687"/>
      <c r="P40" s="695" t="e">
        <f>IF(AND('Mapa final'!#REF!="Baja",'Mapa final'!#REF!="Menor"),CONCATENATE("R",'Mapa final'!#REF!),"")</f>
        <v>#REF!</v>
      </c>
      <c r="Q40" s="695"/>
      <c r="R40" s="695" t="e">
        <f>IF(AND('Mapa final'!#REF!="Baja",'Mapa final'!#REF!="Menor"),CONCATENATE("R",'Mapa final'!#REF!),"")</f>
        <v>#REF!</v>
      </c>
      <c r="S40" s="695"/>
      <c r="T40" s="695" t="e">
        <f>IF(AND('Mapa final'!#REF!="Baja",'Mapa final'!#REF!="Menor"),CONCATENATE("R",'Mapa final'!#REF!),"")</f>
        <v>#REF!</v>
      </c>
      <c r="U40" s="696"/>
      <c r="V40" s="694" t="e">
        <f>IF(AND('Mapa final'!#REF!="Baja",'Mapa final'!#REF!="Moderado"),CONCATENATE("R",'Mapa final'!#REF!),"")</f>
        <v>#REF!</v>
      </c>
      <c r="W40" s="695"/>
      <c r="X40" s="695" t="e">
        <f>IF(AND('Mapa final'!#REF!="Baja",'Mapa final'!#REF!="Moderado"),CONCATENATE("R",'Mapa final'!#REF!),"")</f>
        <v>#REF!</v>
      </c>
      <c r="Y40" s="695"/>
      <c r="Z40" s="695" t="e">
        <f>IF(AND('Mapa final'!#REF!="Baja",'Mapa final'!#REF!="Moderado"),CONCATENATE("R",'Mapa final'!#REF!),"")</f>
        <v>#REF!</v>
      </c>
      <c r="AA40" s="696"/>
      <c r="AB40" s="712" t="e">
        <f>IF(AND('Mapa final'!#REF!="Baja",'Mapa final'!#REF!="Mayor"),CONCATENATE("R",'Mapa final'!#REF!),"")</f>
        <v>#REF!</v>
      </c>
      <c r="AC40" s="713"/>
      <c r="AD40" s="713" t="e">
        <f>IF(AND('Mapa final'!#REF!="Baja",'Mapa final'!#REF!="Mayor"),CONCATENATE("R",'Mapa final'!#REF!),"")</f>
        <v>#REF!</v>
      </c>
      <c r="AE40" s="713"/>
      <c r="AF40" s="713" t="e">
        <f>IF(AND('Mapa final'!#REF!="Baja",'Mapa final'!#REF!="Mayor"),CONCATENATE("R",'Mapa final'!#REF!),"")</f>
        <v>#REF!</v>
      </c>
      <c r="AG40" s="714"/>
      <c r="AH40" s="703" t="e">
        <f>IF(AND('Mapa final'!#REF!="Baja",'Mapa final'!#REF!="Catastrófico"),CONCATENATE("R",'Mapa final'!#REF!),"")</f>
        <v>#REF!</v>
      </c>
      <c r="AI40" s="704"/>
      <c r="AJ40" s="704" t="e">
        <f>IF(AND('Mapa final'!#REF!="Baja",'Mapa final'!#REF!="Catastrófico"),CONCATENATE("R",'Mapa final'!#REF!),"")</f>
        <v>#REF!</v>
      </c>
      <c r="AK40" s="704"/>
      <c r="AL40" s="704" t="e">
        <f>IF(AND('Mapa final'!#REF!="Baja",'Mapa final'!#REF!="Catastrófico"),CONCATENATE("R",'Mapa final'!#REF!),"")</f>
        <v>#REF!</v>
      </c>
      <c r="AM40" s="705"/>
      <c r="AN40" s="41"/>
      <c r="AO40" s="781"/>
      <c r="AP40" s="782"/>
      <c r="AQ40" s="782"/>
      <c r="AR40" s="782"/>
      <c r="AS40" s="782"/>
      <c r="AT40" s="783"/>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c r="BY40" s="41"/>
      <c r="BZ40" s="41"/>
      <c r="CA40" s="41"/>
      <c r="CB40" s="41"/>
    </row>
    <row r="41" spans="1:80" x14ac:dyDescent="0.2">
      <c r="A41" s="41"/>
      <c r="B41" s="749"/>
      <c r="C41" s="749"/>
      <c r="D41" s="750"/>
      <c r="E41" s="725"/>
      <c r="F41" s="726"/>
      <c r="G41" s="726"/>
      <c r="H41" s="726"/>
      <c r="I41" s="726"/>
      <c r="J41" s="685"/>
      <c r="K41" s="686"/>
      <c r="L41" s="686"/>
      <c r="M41" s="686"/>
      <c r="N41" s="686"/>
      <c r="O41" s="687"/>
      <c r="P41" s="695"/>
      <c r="Q41" s="695"/>
      <c r="R41" s="695"/>
      <c r="S41" s="695"/>
      <c r="T41" s="695"/>
      <c r="U41" s="696"/>
      <c r="V41" s="694"/>
      <c r="W41" s="695"/>
      <c r="X41" s="695"/>
      <c r="Y41" s="695"/>
      <c r="Z41" s="695"/>
      <c r="AA41" s="696"/>
      <c r="AB41" s="712"/>
      <c r="AC41" s="713"/>
      <c r="AD41" s="713"/>
      <c r="AE41" s="713"/>
      <c r="AF41" s="713"/>
      <c r="AG41" s="714"/>
      <c r="AH41" s="703"/>
      <c r="AI41" s="704"/>
      <c r="AJ41" s="704"/>
      <c r="AK41" s="704"/>
      <c r="AL41" s="704"/>
      <c r="AM41" s="705"/>
      <c r="AN41" s="41"/>
      <c r="AO41" s="781"/>
      <c r="AP41" s="782"/>
      <c r="AQ41" s="782"/>
      <c r="AR41" s="782"/>
      <c r="AS41" s="782"/>
      <c r="AT41" s="783"/>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41"/>
    </row>
    <row r="42" spans="1:80" x14ac:dyDescent="0.2">
      <c r="A42" s="41"/>
      <c r="B42" s="749"/>
      <c r="C42" s="749"/>
      <c r="D42" s="750"/>
      <c r="E42" s="725"/>
      <c r="F42" s="726"/>
      <c r="G42" s="726"/>
      <c r="H42" s="726"/>
      <c r="I42" s="726"/>
      <c r="J42" s="685" t="e">
        <f>IF(AND('Mapa final'!#REF!="Baja",'Mapa final'!#REF!="Leve"),CONCATENATE("R",'Mapa final'!#REF!),"")</f>
        <v>#REF!</v>
      </c>
      <c r="K42" s="686"/>
      <c r="L42" s="686" t="e">
        <f>IF(AND('Mapa final'!#REF!="Baja",'Mapa final'!#REF!="Leve"),CONCATENATE("R",'Mapa final'!#REF!),"")</f>
        <v>#REF!</v>
      </c>
      <c r="M42" s="686"/>
      <c r="N42" s="686" t="e">
        <f>IF(AND('Mapa final'!#REF!="Baja",'Mapa final'!#REF!="Leve"),CONCATENATE("R",'Mapa final'!#REF!),"")</f>
        <v>#REF!</v>
      </c>
      <c r="O42" s="687"/>
      <c r="P42" s="695" t="e">
        <f>IF(AND('Mapa final'!#REF!="Baja",'Mapa final'!#REF!="Menor"),CONCATENATE("R",'Mapa final'!#REF!),"")</f>
        <v>#REF!</v>
      </c>
      <c r="Q42" s="695"/>
      <c r="R42" s="695" t="e">
        <f>IF(AND('Mapa final'!#REF!="Baja",'Mapa final'!#REF!="Menor"),CONCATENATE("R",'Mapa final'!#REF!),"")</f>
        <v>#REF!</v>
      </c>
      <c r="S42" s="695"/>
      <c r="T42" s="695" t="e">
        <f>IF(AND('Mapa final'!#REF!="Baja",'Mapa final'!#REF!="Menor"),CONCATENATE("R",'Mapa final'!#REF!),"")</f>
        <v>#REF!</v>
      </c>
      <c r="U42" s="696"/>
      <c r="V42" s="694" t="e">
        <f>IF(AND('Mapa final'!#REF!="Baja",'Mapa final'!#REF!="Moderado"),CONCATENATE("R",'Mapa final'!#REF!),"")</f>
        <v>#REF!</v>
      </c>
      <c r="W42" s="695"/>
      <c r="X42" s="695" t="e">
        <f>IF(AND('Mapa final'!#REF!="Baja",'Mapa final'!#REF!="Moderado"),CONCATENATE("R",'Mapa final'!#REF!),"")</f>
        <v>#REF!</v>
      </c>
      <c r="Y42" s="695"/>
      <c r="Z42" s="695" t="e">
        <f>IF(AND('Mapa final'!#REF!="Baja",'Mapa final'!#REF!="Moderado"),CONCATENATE("R",'Mapa final'!#REF!),"")</f>
        <v>#REF!</v>
      </c>
      <c r="AA42" s="696"/>
      <c r="AB42" s="712" t="e">
        <f>IF(AND('Mapa final'!#REF!="Baja",'Mapa final'!#REF!="Mayor"),CONCATENATE("R",'Mapa final'!#REF!),"")</f>
        <v>#REF!</v>
      </c>
      <c r="AC42" s="713"/>
      <c r="AD42" s="713" t="e">
        <f>IF(AND('Mapa final'!#REF!="Baja",'Mapa final'!#REF!="Mayor"),CONCATENATE("R",'Mapa final'!#REF!),"")</f>
        <v>#REF!</v>
      </c>
      <c r="AE42" s="713"/>
      <c r="AF42" s="713" t="e">
        <f>IF(AND('Mapa final'!#REF!="Baja",'Mapa final'!#REF!="Mayor"),CONCATENATE("R",'Mapa final'!#REF!),"")</f>
        <v>#REF!</v>
      </c>
      <c r="AG42" s="714"/>
      <c r="AH42" s="703" t="e">
        <f>IF(AND('Mapa final'!#REF!="Baja",'Mapa final'!#REF!="Catastrófico"),CONCATENATE("R",'Mapa final'!#REF!),"")</f>
        <v>#REF!</v>
      </c>
      <c r="AI42" s="704"/>
      <c r="AJ42" s="704" t="e">
        <f>IF(AND('Mapa final'!#REF!="Baja",'Mapa final'!#REF!="Catastrófico"),CONCATENATE("R",'Mapa final'!#REF!),"")</f>
        <v>#REF!</v>
      </c>
      <c r="AK42" s="704"/>
      <c r="AL42" s="704" t="e">
        <f>IF(AND('Mapa final'!#REF!="Baja",'Mapa final'!#REF!="Catastrófico"),CONCATENATE("R",'Mapa final'!#REF!),"")</f>
        <v>#REF!</v>
      </c>
      <c r="AM42" s="705"/>
      <c r="AN42" s="41"/>
      <c r="AO42" s="781"/>
      <c r="AP42" s="782"/>
      <c r="AQ42" s="782"/>
      <c r="AR42" s="782"/>
      <c r="AS42" s="782"/>
      <c r="AT42" s="783"/>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c r="BY42" s="41"/>
      <c r="BZ42" s="41"/>
      <c r="CA42" s="41"/>
      <c r="CB42" s="41"/>
    </row>
    <row r="43" spans="1:80" ht="16" thickBot="1" x14ac:dyDescent="0.25">
      <c r="A43" s="41"/>
      <c r="B43" s="749"/>
      <c r="C43" s="749"/>
      <c r="D43" s="750"/>
      <c r="E43" s="728"/>
      <c r="F43" s="729"/>
      <c r="G43" s="729"/>
      <c r="H43" s="729"/>
      <c r="I43" s="729"/>
      <c r="J43" s="688"/>
      <c r="K43" s="689"/>
      <c r="L43" s="689"/>
      <c r="M43" s="689"/>
      <c r="N43" s="689"/>
      <c r="O43" s="690"/>
      <c r="P43" s="698"/>
      <c r="Q43" s="698"/>
      <c r="R43" s="698"/>
      <c r="S43" s="698"/>
      <c r="T43" s="698"/>
      <c r="U43" s="699"/>
      <c r="V43" s="697"/>
      <c r="W43" s="698"/>
      <c r="X43" s="698"/>
      <c r="Y43" s="698"/>
      <c r="Z43" s="698"/>
      <c r="AA43" s="699"/>
      <c r="AB43" s="715"/>
      <c r="AC43" s="716"/>
      <c r="AD43" s="716"/>
      <c r="AE43" s="716"/>
      <c r="AF43" s="716"/>
      <c r="AG43" s="717"/>
      <c r="AH43" s="706"/>
      <c r="AI43" s="707"/>
      <c r="AJ43" s="707"/>
      <c r="AK43" s="707"/>
      <c r="AL43" s="707"/>
      <c r="AM43" s="708"/>
      <c r="AN43" s="41"/>
      <c r="AO43" s="784"/>
      <c r="AP43" s="785"/>
      <c r="AQ43" s="785"/>
      <c r="AR43" s="785"/>
      <c r="AS43" s="785"/>
      <c r="AT43" s="786"/>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c r="BY43" s="41"/>
      <c r="BZ43" s="41"/>
      <c r="CA43" s="41"/>
      <c r="CB43" s="41"/>
    </row>
    <row r="44" spans="1:80" x14ac:dyDescent="0.2">
      <c r="A44" s="41"/>
      <c r="B44" s="749"/>
      <c r="C44" s="749"/>
      <c r="D44" s="750"/>
      <c r="E44" s="721" t="s">
        <v>291</v>
      </c>
      <c r="F44" s="723"/>
      <c r="G44" s="723"/>
      <c r="H44" s="723"/>
      <c r="I44" s="724"/>
      <c r="J44" s="691" t="str">
        <f>IF(AND('Mapa final'!$J$14="Muy Baja",'Mapa final'!$N$14="Leve"),CONCATENATE("R",'Mapa final'!$A$14),"")</f>
        <v/>
      </c>
      <c r="K44" s="692"/>
      <c r="L44" s="692" t="e">
        <f>IF(AND('Mapa final'!#REF!="Muy Baja",'Mapa final'!#REF!="Leve"),CONCATENATE("R",'Mapa final'!#REF!),"")</f>
        <v>#REF!</v>
      </c>
      <c r="M44" s="692"/>
      <c r="N44" s="692" t="e">
        <f>IF(AND('Mapa final'!#REF!="Muy Baja",'Mapa final'!#REF!="Leve"),CONCATENATE("R",'Mapa final'!#REF!),"")</f>
        <v>#REF!</v>
      </c>
      <c r="O44" s="693"/>
      <c r="P44" s="691" t="str">
        <f>IF(AND('Mapa final'!$J$14="Muy Baja",'Mapa final'!$N$14="Menor"),CONCATENATE("R",'Mapa final'!$A$14),"")</f>
        <v/>
      </c>
      <c r="Q44" s="692"/>
      <c r="R44" s="692" t="e">
        <f>IF(AND('Mapa final'!#REF!="Muy Baja",'Mapa final'!#REF!="Menor"),CONCATENATE("R",'Mapa final'!#REF!),"")</f>
        <v>#REF!</v>
      </c>
      <c r="S44" s="692"/>
      <c r="T44" s="692" t="e">
        <f>IF(AND('Mapa final'!#REF!="Muy Baja",'Mapa final'!#REF!="Menor"),CONCATENATE("R",'Mapa final'!#REF!),"")</f>
        <v>#REF!</v>
      </c>
      <c r="U44" s="693"/>
      <c r="V44" s="700" t="str">
        <f>IF(AND('Mapa final'!$J$14="Muy Baja",'Mapa final'!$N$14="Moderado"),CONCATENATE("R",'Mapa final'!$A$14),"")</f>
        <v/>
      </c>
      <c r="W44" s="701"/>
      <c r="X44" s="701" t="e">
        <f>IF(AND('Mapa final'!#REF!="Muy Baja",'Mapa final'!#REF!="Moderado"),CONCATENATE("R",'Mapa final'!#REF!),"")</f>
        <v>#REF!</v>
      </c>
      <c r="Y44" s="701"/>
      <c r="Z44" s="701" t="e">
        <f>IF(AND('Mapa final'!#REF!="Muy Baja",'Mapa final'!#REF!="Moderado"),CONCATENATE("R",'Mapa final'!#REF!),"")</f>
        <v>#REF!</v>
      </c>
      <c r="AA44" s="702"/>
      <c r="AB44" s="718" t="str">
        <f>IF(AND('Mapa final'!$J$14="Muy Baja",'Mapa final'!$N$14="Mayor"),CONCATENATE("R",'Mapa final'!$A$14),"")</f>
        <v/>
      </c>
      <c r="AC44" s="719"/>
      <c r="AD44" s="719" t="e">
        <f>IF(AND('Mapa final'!#REF!="Muy Baja",'Mapa final'!#REF!="Mayor"),CONCATENATE("R",'Mapa final'!#REF!),"")</f>
        <v>#REF!</v>
      </c>
      <c r="AE44" s="719"/>
      <c r="AF44" s="719" t="e">
        <f>IF(AND('Mapa final'!#REF!="Muy Baja",'Mapa final'!#REF!="Mayor"),CONCATENATE("R",'Mapa final'!#REF!),"")</f>
        <v>#REF!</v>
      </c>
      <c r="AG44" s="720"/>
      <c r="AH44" s="709" t="str">
        <f>IF(AND('Mapa final'!$J$14="Muy Baja",'Mapa final'!$N$14="Catastrófico"),CONCATENATE("R",'Mapa final'!$A$14),"")</f>
        <v/>
      </c>
      <c r="AI44" s="710"/>
      <c r="AJ44" s="710" t="e">
        <f>IF(AND('Mapa final'!#REF!="Muy Baja",'Mapa final'!#REF!="Catastrófico"),CONCATENATE("R",'Mapa final'!#REF!),"")</f>
        <v>#REF!</v>
      </c>
      <c r="AK44" s="710"/>
      <c r="AL44" s="710" t="e">
        <f>IF(AND('Mapa final'!#REF!="Muy Baja",'Mapa final'!#REF!="Catastrófico"),CONCATENATE("R",'Mapa final'!#REF!),"")</f>
        <v>#REF!</v>
      </c>
      <c r="AM44" s="711"/>
      <c r="AN44" s="41"/>
      <c r="AO44" s="41"/>
      <c r="AP44" s="41"/>
      <c r="AQ44" s="41"/>
      <c r="AR44" s="41"/>
      <c r="AS44" s="41"/>
      <c r="AT44" s="41"/>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row>
    <row r="45" spans="1:80" x14ac:dyDescent="0.2">
      <c r="A45" s="41"/>
      <c r="B45" s="749"/>
      <c r="C45" s="749"/>
      <c r="D45" s="750"/>
      <c r="E45" s="725"/>
      <c r="F45" s="726"/>
      <c r="G45" s="726"/>
      <c r="H45" s="726"/>
      <c r="I45" s="727"/>
      <c r="J45" s="685"/>
      <c r="K45" s="686"/>
      <c r="L45" s="686"/>
      <c r="M45" s="686"/>
      <c r="N45" s="686"/>
      <c r="O45" s="687"/>
      <c r="P45" s="685"/>
      <c r="Q45" s="686"/>
      <c r="R45" s="686"/>
      <c r="S45" s="686"/>
      <c r="T45" s="686"/>
      <c r="U45" s="687"/>
      <c r="V45" s="694"/>
      <c r="W45" s="695"/>
      <c r="X45" s="695"/>
      <c r="Y45" s="695"/>
      <c r="Z45" s="695"/>
      <c r="AA45" s="696"/>
      <c r="AB45" s="712"/>
      <c r="AC45" s="713"/>
      <c r="AD45" s="713"/>
      <c r="AE45" s="713"/>
      <c r="AF45" s="713"/>
      <c r="AG45" s="714"/>
      <c r="AH45" s="703"/>
      <c r="AI45" s="704"/>
      <c r="AJ45" s="704"/>
      <c r="AK45" s="704"/>
      <c r="AL45" s="704"/>
      <c r="AM45" s="705"/>
      <c r="AN45" s="41"/>
      <c r="AO45" s="41"/>
      <c r="AP45" s="41"/>
      <c r="AQ45" s="41"/>
      <c r="AR45" s="41"/>
      <c r="AS45" s="41"/>
      <c r="AT45" s="41"/>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c r="BY45" s="41"/>
      <c r="BZ45" s="41"/>
      <c r="CA45" s="41"/>
      <c r="CB45" s="41"/>
    </row>
    <row r="46" spans="1:80" x14ac:dyDescent="0.2">
      <c r="A46" s="41"/>
      <c r="B46" s="749"/>
      <c r="C46" s="749"/>
      <c r="D46" s="750"/>
      <c r="E46" s="725"/>
      <c r="F46" s="726"/>
      <c r="G46" s="726"/>
      <c r="H46" s="726"/>
      <c r="I46" s="727"/>
      <c r="J46" s="685" t="e">
        <f>IF(AND('Mapa final'!#REF!="Muy Baja",'Mapa final'!#REF!="Leve"),CONCATENATE("R",'Mapa final'!#REF!),"")</f>
        <v>#REF!</v>
      </c>
      <c r="K46" s="686"/>
      <c r="L46" s="686" t="e">
        <f>IF(AND('Mapa final'!#REF!="Muy Baja",'Mapa final'!#REF!="Leve"),CONCATENATE("R",'Mapa final'!#REF!),"")</f>
        <v>#REF!</v>
      </c>
      <c r="M46" s="686"/>
      <c r="N46" s="686" t="e">
        <f>IF(AND('Mapa final'!#REF!="Muy Baja",'Mapa final'!#REF!="Leve"),CONCATENATE("R",'Mapa final'!#REF!),"")</f>
        <v>#REF!</v>
      </c>
      <c r="O46" s="687"/>
      <c r="P46" s="685" t="e">
        <f>IF(AND('Mapa final'!#REF!="Muy Baja",'Mapa final'!#REF!="Menor"),CONCATENATE("R",'Mapa final'!#REF!),"")</f>
        <v>#REF!</v>
      </c>
      <c r="Q46" s="686"/>
      <c r="R46" s="686" t="e">
        <f>IF(AND('Mapa final'!#REF!="Muy Baja",'Mapa final'!#REF!="Menor"),CONCATENATE("R",'Mapa final'!#REF!),"")</f>
        <v>#REF!</v>
      </c>
      <c r="S46" s="686"/>
      <c r="T46" s="686" t="e">
        <f>IF(AND('Mapa final'!#REF!="Muy Baja",'Mapa final'!#REF!="Menor"),CONCATENATE("R",'Mapa final'!#REF!),"")</f>
        <v>#REF!</v>
      </c>
      <c r="U46" s="687"/>
      <c r="V46" s="694" t="e">
        <f>IF(AND('Mapa final'!#REF!="Muy Baja",'Mapa final'!#REF!="Moderado"),CONCATENATE("R",'Mapa final'!#REF!),"")</f>
        <v>#REF!</v>
      </c>
      <c r="W46" s="695"/>
      <c r="X46" s="695" t="e">
        <f>IF(AND('Mapa final'!#REF!="Muy Baja",'Mapa final'!#REF!="Moderado"),CONCATENATE("R",'Mapa final'!#REF!),"")</f>
        <v>#REF!</v>
      </c>
      <c r="Y46" s="695"/>
      <c r="Z46" s="695" t="e">
        <f>IF(AND('Mapa final'!#REF!="Muy Baja",'Mapa final'!#REF!="Moderado"),CONCATENATE("R",'Mapa final'!#REF!),"")</f>
        <v>#REF!</v>
      </c>
      <c r="AA46" s="696"/>
      <c r="AB46" s="712" t="e">
        <f>IF(AND('Mapa final'!#REF!="Muy Baja",'Mapa final'!#REF!="Mayor"),CONCATENATE("R",'Mapa final'!#REF!),"")</f>
        <v>#REF!</v>
      </c>
      <c r="AC46" s="713"/>
      <c r="AD46" s="713" t="e">
        <f>IF(AND('Mapa final'!#REF!="Muy Baja",'Mapa final'!#REF!="Mayor"),CONCATENATE("R",'Mapa final'!#REF!),"")</f>
        <v>#REF!</v>
      </c>
      <c r="AE46" s="713"/>
      <c r="AF46" s="713" t="e">
        <f>IF(AND('Mapa final'!#REF!="Muy Baja",'Mapa final'!#REF!="Mayor"),CONCATENATE("R",'Mapa final'!#REF!),"")</f>
        <v>#REF!</v>
      </c>
      <c r="AG46" s="714"/>
      <c r="AH46" s="703" t="e">
        <f>IF(AND('Mapa final'!#REF!="Muy Baja",'Mapa final'!#REF!="Catastrófico"),CONCATENATE("R",'Mapa final'!#REF!),"")</f>
        <v>#REF!</v>
      </c>
      <c r="AI46" s="704"/>
      <c r="AJ46" s="704" t="e">
        <f>IF(AND('Mapa final'!#REF!="Muy Baja",'Mapa final'!#REF!="Catastrófico"),CONCATENATE("R",'Mapa final'!#REF!),"")</f>
        <v>#REF!</v>
      </c>
      <c r="AK46" s="704"/>
      <c r="AL46" s="704" t="e">
        <f>IF(AND('Mapa final'!#REF!="Muy Baja",'Mapa final'!#REF!="Catastrófico"),CONCATENATE("R",'Mapa final'!#REF!),"")</f>
        <v>#REF!</v>
      </c>
      <c r="AM46" s="705"/>
      <c r="AN46" s="41"/>
      <c r="AO46" s="41"/>
      <c r="AP46" s="41"/>
      <c r="AQ46" s="41"/>
      <c r="AR46" s="41"/>
      <c r="AS46" s="41"/>
      <c r="AT46" s="41"/>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41"/>
    </row>
    <row r="47" spans="1:80" x14ac:dyDescent="0.2">
      <c r="A47" s="41"/>
      <c r="B47" s="749"/>
      <c r="C47" s="749"/>
      <c r="D47" s="750"/>
      <c r="E47" s="725"/>
      <c r="F47" s="726"/>
      <c r="G47" s="726"/>
      <c r="H47" s="726"/>
      <c r="I47" s="727"/>
      <c r="J47" s="685"/>
      <c r="K47" s="686"/>
      <c r="L47" s="686"/>
      <c r="M47" s="686"/>
      <c r="N47" s="686"/>
      <c r="O47" s="687"/>
      <c r="P47" s="685"/>
      <c r="Q47" s="686"/>
      <c r="R47" s="686"/>
      <c r="S47" s="686"/>
      <c r="T47" s="686"/>
      <c r="U47" s="687"/>
      <c r="V47" s="694"/>
      <c r="W47" s="695"/>
      <c r="X47" s="695"/>
      <c r="Y47" s="695"/>
      <c r="Z47" s="695"/>
      <c r="AA47" s="696"/>
      <c r="AB47" s="712"/>
      <c r="AC47" s="713"/>
      <c r="AD47" s="713"/>
      <c r="AE47" s="713"/>
      <c r="AF47" s="713"/>
      <c r="AG47" s="714"/>
      <c r="AH47" s="703"/>
      <c r="AI47" s="704"/>
      <c r="AJ47" s="704"/>
      <c r="AK47" s="704"/>
      <c r="AL47" s="704"/>
      <c r="AM47" s="705"/>
      <c r="AN47" s="41"/>
      <c r="AO47" s="41"/>
      <c r="AP47" s="41"/>
      <c r="AQ47" s="41"/>
      <c r="AR47" s="41"/>
      <c r="AS47" s="41"/>
      <c r="AT47" s="41"/>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1"/>
      <c r="CB47" s="41"/>
    </row>
    <row r="48" spans="1:80" x14ac:dyDescent="0.2">
      <c r="A48" s="41"/>
      <c r="B48" s="749"/>
      <c r="C48" s="749"/>
      <c r="D48" s="750"/>
      <c r="E48" s="725"/>
      <c r="F48" s="726"/>
      <c r="G48" s="726"/>
      <c r="H48" s="726"/>
      <c r="I48" s="727"/>
      <c r="J48" s="685" t="e">
        <f>IF(AND('Mapa final'!#REF!="Muy Baja",'Mapa final'!#REF!="Leve"),CONCATENATE("R",'Mapa final'!#REF!),"")</f>
        <v>#REF!</v>
      </c>
      <c r="K48" s="686"/>
      <c r="L48" s="686" t="e">
        <f>IF(AND('Mapa final'!#REF!="Muy Baja",'Mapa final'!#REF!="Leve"),CONCATENATE("R",'Mapa final'!#REF!),"")</f>
        <v>#REF!</v>
      </c>
      <c r="M48" s="686"/>
      <c r="N48" s="686" t="e">
        <f>IF(AND('Mapa final'!#REF!="Muy Baja",'Mapa final'!#REF!="Leve"),CONCATENATE("R",'Mapa final'!#REF!),"")</f>
        <v>#REF!</v>
      </c>
      <c r="O48" s="687"/>
      <c r="P48" s="685" t="e">
        <f>IF(AND('Mapa final'!#REF!="Muy Baja",'Mapa final'!#REF!="Menor"),CONCATENATE("R",'Mapa final'!#REF!),"")</f>
        <v>#REF!</v>
      </c>
      <c r="Q48" s="686"/>
      <c r="R48" s="686" t="e">
        <f>IF(AND('Mapa final'!#REF!="Muy Baja",'Mapa final'!#REF!="Menor"),CONCATENATE("R",'Mapa final'!#REF!),"")</f>
        <v>#REF!</v>
      </c>
      <c r="S48" s="686"/>
      <c r="T48" s="686" t="e">
        <f>IF(AND('Mapa final'!#REF!="Muy Baja",'Mapa final'!#REF!="Menor"),CONCATENATE("R",'Mapa final'!#REF!),"")</f>
        <v>#REF!</v>
      </c>
      <c r="U48" s="687"/>
      <c r="V48" s="694" t="e">
        <f>IF(AND('Mapa final'!#REF!="Muy Baja",'Mapa final'!#REF!="Moderado"),CONCATENATE("R",'Mapa final'!#REF!),"")</f>
        <v>#REF!</v>
      </c>
      <c r="W48" s="695"/>
      <c r="X48" s="695" t="e">
        <f>IF(AND('Mapa final'!#REF!="Muy Baja",'Mapa final'!#REF!="Moderado"),CONCATENATE("R",'Mapa final'!#REF!),"")</f>
        <v>#REF!</v>
      </c>
      <c r="Y48" s="695"/>
      <c r="Z48" s="695" t="e">
        <f>IF(AND('Mapa final'!#REF!="Muy Baja",'Mapa final'!#REF!="Moderado"),CONCATENATE("R",'Mapa final'!#REF!),"")</f>
        <v>#REF!</v>
      </c>
      <c r="AA48" s="696"/>
      <c r="AB48" s="712" t="e">
        <f>IF(AND('Mapa final'!#REF!="Muy Baja",'Mapa final'!#REF!="Mayor"),CONCATENATE("R",'Mapa final'!#REF!),"")</f>
        <v>#REF!</v>
      </c>
      <c r="AC48" s="713"/>
      <c r="AD48" s="713" t="e">
        <f>IF(AND('Mapa final'!#REF!="Muy Baja",'Mapa final'!#REF!="Mayor"),CONCATENATE("R",'Mapa final'!#REF!),"")</f>
        <v>#REF!</v>
      </c>
      <c r="AE48" s="713"/>
      <c r="AF48" s="713" t="e">
        <f>IF(AND('Mapa final'!#REF!="Muy Baja",'Mapa final'!#REF!="Mayor"),CONCATENATE("R",'Mapa final'!#REF!),"")</f>
        <v>#REF!</v>
      </c>
      <c r="AG48" s="714"/>
      <c r="AH48" s="703" t="e">
        <f>IF(AND('Mapa final'!#REF!="Muy Baja",'Mapa final'!#REF!="Catastrófico"),CONCATENATE("R",'Mapa final'!#REF!),"")</f>
        <v>#REF!</v>
      </c>
      <c r="AI48" s="704"/>
      <c r="AJ48" s="704" t="e">
        <f>IF(AND('Mapa final'!#REF!="Muy Baja",'Mapa final'!#REF!="Catastrófico"),CONCATENATE("R",'Mapa final'!#REF!),"")</f>
        <v>#REF!</v>
      </c>
      <c r="AK48" s="704"/>
      <c r="AL48" s="704" t="e">
        <f>IF(AND('Mapa final'!#REF!="Muy Baja",'Mapa final'!#REF!="Catastrófico"),CONCATENATE("R",'Mapa final'!#REF!),"")</f>
        <v>#REF!</v>
      </c>
      <c r="AM48" s="705"/>
      <c r="AN48" s="41"/>
      <c r="AO48" s="41"/>
      <c r="AP48" s="41"/>
      <c r="AQ48" s="41"/>
      <c r="AR48" s="41"/>
      <c r="AS48" s="41"/>
      <c r="AT48" s="41"/>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c r="BY48" s="41"/>
      <c r="BZ48" s="41"/>
      <c r="CA48" s="41"/>
      <c r="CB48" s="41"/>
    </row>
    <row r="49" spans="1:80" x14ac:dyDescent="0.2">
      <c r="A49" s="41"/>
      <c r="B49" s="749"/>
      <c r="C49" s="749"/>
      <c r="D49" s="750"/>
      <c r="E49" s="725"/>
      <c r="F49" s="726"/>
      <c r="G49" s="726"/>
      <c r="H49" s="726"/>
      <c r="I49" s="727"/>
      <c r="J49" s="685"/>
      <c r="K49" s="686"/>
      <c r="L49" s="686"/>
      <c r="M49" s="686"/>
      <c r="N49" s="686"/>
      <c r="O49" s="687"/>
      <c r="P49" s="685"/>
      <c r="Q49" s="686"/>
      <c r="R49" s="686"/>
      <c r="S49" s="686"/>
      <c r="T49" s="686"/>
      <c r="U49" s="687"/>
      <c r="V49" s="694"/>
      <c r="W49" s="695"/>
      <c r="X49" s="695"/>
      <c r="Y49" s="695"/>
      <c r="Z49" s="695"/>
      <c r="AA49" s="696"/>
      <c r="AB49" s="712"/>
      <c r="AC49" s="713"/>
      <c r="AD49" s="713"/>
      <c r="AE49" s="713"/>
      <c r="AF49" s="713"/>
      <c r="AG49" s="714"/>
      <c r="AH49" s="703"/>
      <c r="AI49" s="704"/>
      <c r="AJ49" s="704"/>
      <c r="AK49" s="704"/>
      <c r="AL49" s="704"/>
      <c r="AM49" s="705"/>
      <c r="AN49" s="41"/>
      <c r="AO49" s="41"/>
      <c r="AP49" s="41"/>
      <c r="AQ49" s="41"/>
      <c r="AR49" s="41"/>
      <c r="AS49" s="41"/>
      <c r="AT49" s="41"/>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c r="BY49" s="41"/>
      <c r="BZ49" s="41"/>
      <c r="CA49" s="41"/>
      <c r="CB49" s="41"/>
    </row>
    <row r="50" spans="1:80" x14ac:dyDescent="0.2">
      <c r="A50" s="41"/>
      <c r="B50" s="749"/>
      <c r="C50" s="749"/>
      <c r="D50" s="750"/>
      <c r="E50" s="725"/>
      <c r="F50" s="726"/>
      <c r="G50" s="726"/>
      <c r="H50" s="726"/>
      <c r="I50" s="727"/>
      <c r="J50" s="685" t="e">
        <f>IF(AND('Mapa final'!#REF!="Muy Baja",'Mapa final'!#REF!="Leve"),CONCATENATE("R",'Mapa final'!#REF!),"")</f>
        <v>#REF!</v>
      </c>
      <c r="K50" s="686"/>
      <c r="L50" s="686" t="e">
        <f>IF(AND('Mapa final'!#REF!="Muy Baja",'Mapa final'!#REF!="Leve"),CONCATENATE("R",'Mapa final'!#REF!),"")</f>
        <v>#REF!</v>
      </c>
      <c r="M50" s="686"/>
      <c r="N50" s="686" t="e">
        <f>IF(AND('Mapa final'!#REF!="Muy Baja",'Mapa final'!#REF!="Leve"),CONCATENATE("R",'Mapa final'!#REF!),"")</f>
        <v>#REF!</v>
      </c>
      <c r="O50" s="687"/>
      <c r="P50" s="685" t="e">
        <f>IF(AND('Mapa final'!#REF!="Muy Baja",'Mapa final'!#REF!="Menor"),CONCATENATE("R",'Mapa final'!#REF!),"")</f>
        <v>#REF!</v>
      </c>
      <c r="Q50" s="686"/>
      <c r="R50" s="686" t="e">
        <f>IF(AND('Mapa final'!#REF!="Muy Baja",'Mapa final'!#REF!="Menor"),CONCATENATE("R",'Mapa final'!#REF!),"")</f>
        <v>#REF!</v>
      </c>
      <c r="S50" s="686"/>
      <c r="T50" s="686" t="e">
        <f>IF(AND('Mapa final'!#REF!="Muy Baja",'Mapa final'!#REF!="Menor"),CONCATENATE("R",'Mapa final'!#REF!),"")</f>
        <v>#REF!</v>
      </c>
      <c r="U50" s="687"/>
      <c r="V50" s="694" t="e">
        <f>IF(AND('Mapa final'!#REF!="Muy Baja",'Mapa final'!#REF!="Moderado"),CONCATENATE("R",'Mapa final'!#REF!),"")</f>
        <v>#REF!</v>
      </c>
      <c r="W50" s="695"/>
      <c r="X50" s="695" t="e">
        <f>IF(AND('Mapa final'!#REF!="Muy Baja",'Mapa final'!#REF!="Moderado"),CONCATENATE("R",'Mapa final'!#REF!),"")</f>
        <v>#REF!</v>
      </c>
      <c r="Y50" s="695"/>
      <c r="Z50" s="695" t="e">
        <f>IF(AND('Mapa final'!#REF!="Muy Baja",'Mapa final'!#REF!="Moderado"),CONCATENATE("R",'Mapa final'!#REF!),"")</f>
        <v>#REF!</v>
      </c>
      <c r="AA50" s="696"/>
      <c r="AB50" s="712" t="e">
        <f>IF(AND('Mapa final'!#REF!="Muy Baja",'Mapa final'!#REF!="Mayor"),CONCATENATE("R",'Mapa final'!#REF!),"")</f>
        <v>#REF!</v>
      </c>
      <c r="AC50" s="713"/>
      <c r="AD50" s="713" t="e">
        <f>IF(AND('Mapa final'!#REF!="Muy Baja",'Mapa final'!#REF!="Mayor"),CONCATENATE("R",'Mapa final'!#REF!),"")</f>
        <v>#REF!</v>
      </c>
      <c r="AE50" s="713"/>
      <c r="AF50" s="713" t="e">
        <f>IF(AND('Mapa final'!#REF!="Muy Baja",'Mapa final'!#REF!="Mayor"),CONCATENATE("R",'Mapa final'!#REF!),"")</f>
        <v>#REF!</v>
      </c>
      <c r="AG50" s="714"/>
      <c r="AH50" s="703" t="e">
        <f>IF(AND('Mapa final'!#REF!="Muy Baja",'Mapa final'!#REF!="Catastrófico"),CONCATENATE("R",'Mapa final'!#REF!),"")</f>
        <v>#REF!</v>
      </c>
      <c r="AI50" s="704"/>
      <c r="AJ50" s="704" t="e">
        <f>IF(AND('Mapa final'!#REF!="Muy Baja",'Mapa final'!#REF!="Catastrófico"),CONCATENATE("R",'Mapa final'!#REF!),"")</f>
        <v>#REF!</v>
      </c>
      <c r="AK50" s="704"/>
      <c r="AL50" s="704" t="e">
        <f>IF(AND('Mapa final'!#REF!="Muy Baja",'Mapa final'!#REF!="Catastrófico"),CONCATENATE("R",'Mapa final'!#REF!),"")</f>
        <v>#REF!</v>
      </c>
      <c r="AM50" s="705"/>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c r="BY50" s="41"/>
      <c r="BZ50" s="41"/>
      <c r="CA50" s="41"/>
      <c r="CB50" s="41"/>
    </row>
    <row r="51" spans="1:80" ht="16" thickBot="1" x14ac:dyDescent="0.25">
      <c r="A51" s="41"/>
      <c r="B51" s="749"/>
      <c r="C51" s="749"/>
      <c r="D51" s="750"/>
      <c r="E51" s="728"/>
      <c r="F51" s="729"/>
      <c r="G51" s="729"/>
      <c r="H51" s="729"/>
      <c r="I51" s="730"/>
      <c r="J51" s="688"/>
      <c r="K51" s="689"/>
      <c r="L51" s="689"/>
      <c r="M51" s="689"/>
      <c r="N51" s="689"/>
      <c r="O51" s="690"/>
      <c r="P51" s="688"/>
      <c r="Q51" s="689"/>
      <c r="R51" s="689"/>
      <c r="S51" s="689"/>
      <c r="T51" s="689"/>
      <c r="U51" s="690"/>
      <c r="V51" s="697"/>
      <c r="W51" s="698"/>
      <c r="X51" s="698"/>
      <c r="Y51" s="698"/>
      <c r="Z51" s="698"/>
      <c r="AA51" s="699"/>
      <c r="AB51" s="715"/>
      <c r="AC51" s="716"/>
      <c r="AD51" s="716"/>
      <c r="AE51" s="716"/>
      <c r="AF51" s="716"/>
      <c r="AG51" s="717"/>
      <c r="AH51" s="706"/>
      <c r="AI51" s="707"/>
      <c r="AJ51" s="707"/>
      <c r="AK51" s="707"/>
      <c r="AL51" s="707"/>
      <c r="AM51" s="708"/>
      <c r="AN51" s="41"/>
      <c r="AO51" s="41"/>
      <c r="AP51" s="41"/>
      <c r="AQ51" s="41"/>
      <c r="AR51" s="41"/>
      <c r="AS51" s="41"/>
      <c r="AT51" s="41"/>
      <c r="AU51" s="41"/>
      <c r="AV51" s="41"/>
      <c r="AW51" s="41"/>
      <c r="AX51" s="41"/>
      <c r="AY51" s="41"/>
      <c r="AZ51" s="41"/>
      <c r="BA51" s="41"/>
      <c r="BB51" s="41"/>
      <c r="BC51" s="41"/>
      <c r="BD51" s="41"/>
      <c r="BE51" s="41"/>
      <c r="BF51" s="41"/>
      <c r="BG51" s="41"/>
      <c r="BH51" s="41"/>
      <c r="BI51" s="41"/>
      <c r="BJ51" s="41"/>
      <c r="BK51" s="41"/>
      <c r="BL51" s="41"/>
      <c r="BM51" s="41"/>
      <c r="BN51" s="41"/>
      <c r="BO51" s="41"/>
      <c r="BP51" s="41"/>
      <c r="BQ51" s="41"/>
      <c r="BR51" s="41"/>
      <c r="BS51" s="41"/>
      <c r="BT51" s="41"/>
      <c r="BU51" s="41"/>
      <c r="BV51" s="41"/>
      <c r="BW51" s="41"/>
      <c r="BX51" s="41"/>
      <c r="BY51" s="41"/>
      <c r="BZ51" s="41"/>
      <c r="CA51" s="41"/>
      <c r="CB51" s="41"/>
    </row>
    <row r="52" spans="1:80" x14ac:dyDescent="0.2">
      <c r="A52" s="41"/>
      <c r="B52" s="41"/>
      <c r="C52" s="41"/>
      <c r="D52" s="41"/>
      <c r="E52" s="41"/>
      <c r="F52" s="41"/>
      <c r="G52" s="41"/>
      <c r="H52" s="41"/>
      <c r="I52" s="41"/>
      <c r="J52" s="721" t="s">
        <v>292</v>
      </c>
      <c r="K52" s="723"/>
      <c r="L52" s="723"/>
      <c r="M52" s="723"/>
      <c r="N52" s="723"/>
      <c r="O52" s="724"/>
      <c r="P52" s="721" t="s">
        <v>293</v>
      </c>
      <c r="Q52" s="723"/>
      <c r="R52" s="723"/>
      <c r="S52" s="723"/>
      <c r="T52" s="723"/>
      <c r="U52" s="724"/>
      <c r="V52" s="721" t="s">
        <v>294</v>
      </c>
      <c r="W52" s="723"/>
      <c r="X52" s="723"/>
      <c r="Y52" s="723"/>
      <c r="Z52" s="723"/>
      <c r="AA52" s="724"/>
      <c r="AB52" s="721" t="s">
        <v>295</v>
      </c>
      <c r="AC52" s="722"/>
      <c r="AD52" s="723"/>
      <c r="AE52" s="723"/>
      <c r="AF52" s="723"/>
      <c r="AG52" s="724"/>
      <c r="AH52" s="721" t="s">
        <v>296</v>
      </c>
      <c r="AI52" s="723"/>
      <c r="AJ52" s="723"/>
      <c r="AK52" s="723"/>
      <c r="AL52" s="723"/>
      <c r="AM52" s="724"/>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x14ac:dyDescent="0.2">
      <c r="A53" s="41"/>
      <c r="B53" s="41"/>
      <c r="C53" s="41"/>
      <c r="D53" s="41"/>
      <c r="E53" s="41"/>
      <c r="F53" s="41"/>
      <c r="G53" s="41"/>
      <c r="H53" s="41"/>
      <c r="I53" s="41"/>
      <c r="J53" s="725"/>
      <c r="K53" s="726"/>
      <c r="L53" s="726"/>
      <c r="M53" s="726"/>
      <c r="N53" s="726"/>
      <c r="O53" s="727"/>
      <c r="P53" s="725"/>
      <c r="Q53" s="726"/>
      <c r="R53" s="726"/>
      <c r="S53" s="726"/>
      <c r="T53" s="726"/>
      <c r="U53" s="727"/>
      <c r="V53" s="725"/>
      <c r="W53" s="726"/>
      <c r="X53" s="726"/>
      <c r="Y53" s="726"/>
      <c r="Z53" s="726"/>
      <c r="AA53" s="727"/>
      <c r="AB53" s="725"/>
      <c r="AC53" s="726"/>
      <c r="AD53" s="726"/>
      <c r="AE53" s="726"/>
      <c r="AF53" s="726"/>
      <c r="AG53" s="727"/>
      <c r="AH53" s="725"/>
      <c r="AI53" s="726"/>
      <c r="AJ53" s="726"/>
      <c r="AK53" s="726"/>
      <c r="AL53" s="726"/>
      <c r="AM53" s="727"/>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x14ac:dyDescent="0.2">
      <c r="A54" s="41"/>
      <c r="B54" s="41"/>
      <c r="C54" s="41"/>
      <c r="D54" s="41"/>
      <c r="E54" s="41"/>
      <c r="F54" s="41"/>
      <c r="G54" s="41"/>
      <c r="H54" s="41"/>
      <c r="I54" s="41"/>
      <c r="J54" s="725"/>
      <c r="K54" s="726"/>
      <c r="L54" s="726"/>
      <c r="M54" s="726"/>
      <c r="N54" s="726"/>
      <c r="O54" s="727"/>
      <c r="P54" s="725"/>
      <c r="Q54" s="726"/>
      <c r="R54" s="726"/>
      <c r="S54" s="726"/>
      <c r="T54" s="726"/>
      <c r="U54" s="727"/>
      <c r="V54" s="725"/>
      <c r="W54" s="726"/>
      <c r="X54" s="726"/>
      <c r="Y54" s="726"/>
      <c r="Z54" s="726"/>
      <c r="AA54" s="727"/>
      <c r="AB54" s="725"/>
      <c r="AC54" s="726"/>
      <c r="AD54" s="726"/>
      <c r="AE54" s="726"/>
      <c r="AF54" s="726"/>
      <c r="AG54" s="727"/>
      <c r="AH54" s="725"/>
      <c r="AI54" s="726"/>
      <c r="AJ54" s="726"/>
      <c r="AK54" s="726"/>
      <c r="AL54" s="726"/>
      <c r="AM54" s="727"/>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x14ac:dyDescent="0.2">
      <c r="A55" s="41"/>
      <c r="B55" s="41"/>
      <c r="C55" s="41"/>
      <c r="D55" s="41"/>
      <c r="E55" s="41"/>
      <c r="F55" s="41"/>
      <c r="G55" s="41"/>
      <c r="H55" s="41"/>
      <c r="I55" s="41"/>
      <c r="J55" s="725"/>
      <c r="K55" s="726"/>
      <c r="L55" s="726"/>
      <c r="M55" s="726"/>
      <c r="N55" s="726"/>
      <c r="O55" s="727"/>
      <c r="P55" s="725"/>
      <c r="Q55" s="726"/>
      <c r="R55" s="726"/>
      <c r="S55" s="726"/>
      <c r="T55" s="726"/>
      <c r="U55" s="727"/>
      <c r="V55" s="725"/>
      <c r="W55" s="726"/>
      <c r="X55" s="726"/>
      <c r="Y55" s="726"/>
      <c r="Z55" s="726"/>
      <c r="AA55" s="727"/>
      <c r="AB55" s="725"/>
      <c r="AC55" s="726"/>
      <c r="AD55" s="726"/>
      <c r="AE55" s="726"/>
      <c r="AF55" s="726"/>
      <c r="AG55" s="727"/>
      <c r="AH55" s="725"/>
      <c r="AI55" s="726"/>
      <c r="AJ55" s="726"/>
      <c r="AK55" s="726"/>
      <c r="AL55" s="726"/>
      <c r="AM55" s="727"/>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x14ac:dyDescent="0.2">
      <c r="A56" s="41"/>
      <c r="B56" s="41"/>
      <c r="C56" s="41"/>
      <c r="D56" s="41"/>
      <c r="E56" s="41"/>
      <c r="F56" s="41"/>
      <c r="G56" s="41"/>
      <c r="H56" s="41"/>
      <c r="I56" s="41"/>
      <c r="J56" s="725"/>
      <c r="K56" s="726"/>
      <c r="L56" s="726"/>
      <c r="M56" s="726"/>
      <c r="N56" s="726"/>
      <c r="O56" s="727"/>
      <c r="P56" s="725"/>
      <c r="Q56" s="726"/>
      <c r="R56" s="726"/>
      <c r="S56" s="726"/>
      <c r="T56" s="726"/>
      <c r="U56" s="727"/>
      <c r="V56" s="725"/>
      <c r="W56" s="726"/>
      <c r="X56" s="726"/>
      <c r="Y56" s="726"/>
      <c r="Z56" s="726"/>
      <c r="AA56" s="727"/>
      <c r="AB56" s="725"/>
      <c r="AC56" s="726"/>
      <c r="AD56" s="726"/>
      <c r="AE56" s="726"/>
      <c r="AF56" s="726"/>
      <c r="AG56" s="727"/>
      <c r="AH56" s="725"/>
      <c r="AI56" s="726"/>
      <c r="AJ56" s="726"/>
      <c r="AK56" s="726"/>
      <c r="AL56" s="726"/>
      <c r="AM56" s="727"/>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6" thickBot="1" x14ac:dyDescent="0.25">
      <c r="A57" s="41"/>
      <c r="B57" s="41"/>
      <c r="C57" s="41"/>
      <c r="D57" s="41"/>
      <c r="E57" s="41"/>
      <c r="F57" s="41"/>
      <c r="G57" s="41"/>
      <c r="H57" s="41"/>
      <c r="I57" s="41"/>
      <c r="J57" s="728"/>
      <c r="K57" s="729"/>
      <c r="L57" s="729"/>
      <c r="M57" s="729"/>
      <c r="N57" s="729"/>
      <c r="O57" s="730"/>
      <c r="P57" s="728"/>
      <c r="Q57" s="729"/>
      <c r="R57" s="729"/>
      <c r="S57" s="729"/>
      <c r="T57" s="729"/>
      <c r="U57" s="730"/>
      <c r="V57" s="728"/>
      <c r="W57" s="729"/>
      <c r="X57" s="729"/>
      <c r="Y57" s="729"/>
      <c r="Z57" s="729"/>
      <c r="AA57" s="730"/>
      <c r="AB57" s="728"/>
      <c r="AC57" s="729"/>
      <c r="AD57" s="729"/>
      <c r="AE57" s="729"/>
      <c r="AF57" s="729"/>
      <c r="AG57" s="730"/>
      <c r="AH57" s="728"/>
      <c r="AI57" s="729"/>
      <c r="AJ57" s="729"/>
      <c r="AK57" s="729"/>
      <c r="AL57" s="729"/>
      <c r="AM57" s="730"/>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x14ac:dyDescent="0.2">
      <c r="A58" s="41"/>
      <c r="B58" s="41"/>
      <c r="C58" s="41"/>
      <c r="D58" s="41"/>
      <c r="E58" s="41"/>
      <c r="F58" s="41"/>
      <c r="G58" s="41"/>
      <c r="H58" s="41"/>
      <c r="I58" s="41"/>
      <c r="J58" s="41"/>
      <c r="K58" s="41"/>
      <c r="L58" s="41"/>
      <c r="M58" s="41"/>
      <c r="N58" s="41"/>
      <c r="O58" s="41"/>
      <c r="P58" s="41"/>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hidden="1" customHeight="1" x14ac:dyDescent="0.2">
      <c r="A59" s="41"/>
      <c r="B59" s="42"/>
      <c r="C59" s="42"/>
      <c r="D59" s="42"/>
      <c r="E59" s="42"/>
      <c r="F59" s="42"/>
      <c r="G59" s="42"/>
      <c r="H59" s="42"/>
      <c r="I59" s="42"/>
      <c r="J59" s="42"/>
      <c r="K59" s="42"/>
      <c r="L59" s="42"/>
      <c r="M59" s="42"/>
      <c r="N59" s="42"/>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hidden="1" customHeight="1" x14ac:dyDescent="0.2">
      <c r="A60" s="41"/>
      <c r="B60" s="42"/>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idden="1" x14ac:dyDescent="0.2">
      <c r="A61" s="41"/>
      <c r="B61" s="41"/>
      <c r="C61" s="41"/>
      <c r="D61" s="41"/>
      <c r="E61" s="41"/>
      <c r="F61" s="41"/>
      <c r="G61" s="41"/>
      <c r="H61" s="41"/>
      <c r="I61" s="41"/>
      <c r="J61" s="41"/>
      <c r="K61" s="41"/>
      <c r="L61" s="41"/>
      <c r="M61" s="41"/>
      <c r="N61" s="41"/>
      <c r="O61" s="41"/>
      <c r="P61" s="41"/>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hidden="1" x14ac:dyDescent="0.2">
      <c r="A62" s="41"/>
      <c r="B62" s="41"/>
      <c r="C62" s="41"/>
      <c r="D62" s="41"/>
      <c r="E62" s="41"/>
      <c r="F62" s="41"/>
      <c r="G62" s="41"/>
      <c r="H62" s="41"/>
      <c r="I62" s="41"/>
      <c r="J62" s="41"/>
      <c r="K62" s="41"/>
      <c r="L62" s="41"/>
      <c r="M62" s="41"/>
      <c r="N62" s="41"/>
      <c r="O62" s="41"/>
      <c r="P62" s="41"/>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hidden="1" x14ac:dyDescent="0.2">
      <c r="A63" s="41"/>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hidden="1" x14ac:dyDescent="0.2">
      <c r="A64" s="41"/>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hidden="1" x14ac:dyDescent="0.2">
      <c r="A65" s="41"/>
      <c r="B65" s="41"/>
      <c r="C65" s="41"/>
      <c r="D65" s="41"/>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hidden="1" x14ac:dyDescent="0.2">
      <c r="A66" s="41"/>
      <c r="B66" s="41"/>
      <c r="C66" s="41"/>
      <c r="D66" s="41"/>
      <c r="E66" s="41"/>
      <c r="F66" s="41"/>
      <c r="G66" s="41"/>
      <c r="H66" s="41"/>
      <c r="I66" s="41"/>
      <c r="J66" s="41"/>
      <c r="K66" s="41"/>
      <c r="L66" s="41"/>
      <c r="M66" s="41"/>
      <c r="N66" s="41"/>
      <c r="O66" s="41"/>
      <c r="P66" s="41"/>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idden="1" x14ac:dyDescent="0.2">
      <c r="A67" s="41"/>
      <c r="B67" s="41"/>
      <c r="C67" s="41"/>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c r="AJ67" s="41"/>
      <c r="AK67" s="41"/>
      <c r="AL67" s="41"/>
      <c r="AM67" s="41"/>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c r="BI68" s="41"/>
      <c r="BJ68" s="41"/>
      <c r="BK68" s="41"/>
      <c r="BL68" s="41"/>
      <c r="BM68" s="41"/>
      <c r="BN68" s="41"/>
      <c r="BO68" s="41"/>
      <c r="BP68" s="41"/>
      <c r="BQ68" s="41"/>
      <c r="BR68" s="41"/>
      <c r="BS68" s="41"/>
      <c r="BT68" s="41"/>
      <c r="BU68" s="41"/>
      <c r="BV68" s="41"/>
      <c r="BW68" s="41"/>
      <c r="BX68" s="41"/>
      <c r="BY68" s="41"/>
      <c r="BZ68" s="41"/>
      <c r="CA68" s="41"/>
      <c r="CB68" s="41"/>
    </row>
    <row r="69" spans="1:80" hidden="1" x14ac:dyDescent="0.2">
      <c r="A69" s="41"/>
      <c r="B69" s="41"/>
      <c r="C69" s="41"/>
      <c r="D69" s="41"/>
      <c r="E69" s="41"/>
      <c r="F69" s="41"/>
      <c r="G69" s="41"/>
      <c r="H69" s="41"/>
      <c r="I69" s="41"/>
      <c r="J69" s="41"/>
      <c r="K69" s="41"/>
      <c r="L69" s="41"/>
      <c r="M69" s="41"/>
      <c r="N69" s="41"/>
      <c r="O69" s="41"/>
      <c r="P69" s="41"/>
      <c r="Q69" s="41"/>
      <c r="R69" s="41"/>
      <c r="S69" s="41"/>
      <c r="T69" s="41"/>
      <c r="U69" s="41"/>
      <c r="V69" s="41"/>
      <c r="W69" s="41"/>
      <c r="X69" s="41"/>
      <c r="Y69" s="41"/>
      <c r="Z69" s="41"/>
      <c r="AA69" s="41"/>
      <c r="AB69" s="41"/>
      <c r="AC69" s="41"/>
      <c r="AD69" s="41"/>
      <c r="AE69" s="41"/>
      <c r="AF69" s="41"/>
      <c r="AG69" s="41"/>
      <c r="AH69" s="41"/>
      <c r="AI69" s="41"/>
      <c r="AJ69" s="41"/>
      <c r="AK69" s="41"/>
      <c r="AL69" s="41"/>
      <c r="AM69" s="41"/>
      <c r="AN69" s="41"/>
      <c r="AO69" s="41"/>
      <c r="AP69" s="41"/>
      <c r="AQ69" s="41"/>
      <c r="AR69" s="41"/>
      <c r="AS69" s="41"/>
      <c r="AT69" s="41"/>
      <c r="AU69" s="41"/>
      <c r="AV69" s="41"/>
      <c r="AW69" s="41"/>
      <c r="AX69" s="41"/>
      <c r="AY69" s="41"/>
      <c r="AZ69" s="41"/>
      <c r="BA69" s="41"/>
      <c r="BB69" s="41"/>
      <c r="BC69" s="41"/>
      <c r="BD69" s="41"/>
      <c r="BE69" s="41"/>
      <c r="BF69" s="41"/>
      <c r="BG69" s="41"/>
      <c r="BH69" s="41"/>
      <c r="BI69" s="41"/>
      <c r="BJ69" s="41"/>
      <c r="BK69" s="41"/>
      <c r="BL69" s="41"/>
      <c r="BM69" s="41"/>
      <c r="BN69" s="41"/>
      <c r="BO69" s="41"/>
      <c r="BP69" s="41"/>
      <c r="BQ69" s="41"/>
      <c r="BR69" s="41"/>
      <c r="BS69" s="41"/>
      <c r="BT69" s="41"/>
      <c r="BU69" s="41"/>
      <c r="BV69" s="41"/>
      <c r="BW69" s="41"/>
      <c r="BX69" s="41"/>
      <c r="BY69" s="41"/>
      <c r="BZ69" s="41"/>
      <c r="CA69" s="41"/>
      <c r="CB69" s="41"/>
    </row>
    <row r="70" spans="1:80" hidden="1" x14ac:dyDescent="0.2">
      <c r="A70" s="41"/>
      <c r="B70" s="41"/>
      <c r="C70" s="41"/>
      <c r="D70" s="41"/>
      <c r="E70" s="41"/>
      <c r="F70" s="41"/>
      <c r="G70" s="41"/>
      <c r="H70" s="41"/>
      <c r="I70" s="41"/>
      <c r="J70" s="41"/>
      <c r="K70" s="41"/>
      <c r="L70" s="41"/>
      <c r="M70" s="41"/>
      <c r="N70" s="41"/>
      <c r="O70" s="41"/>
      <c r="P70" s="41"/>
      <c r="Q70" s="41"/>
      <c r="R70" s="41"/>
      <c r="S70" s="41"/>
      <c r="T70" s="41"/>
      <c r="U70" s="41"/>
      <c r="V70" s="41"/>
      <c r="W70" s="41"/>
      <c r="X70" s="41"/>
      <c r="Y70" s="41"/>
      <c r="Z70" s="41"/>
      <c r="AA70" s="41"/>
      <c r="AB70" s="41"/>
      <c r="AC70" s="41"/>
      <c r="AD70" s="41"/>
      <c r="AE70" s="41"/>
      <c r="AF70" s="41"/>
      <c r="AG70" s="41"/>
      <c r="AH70" s="41"/>
      <c r="AI70" s="41"/>
      <c r="AJ70" s="41"/>
      <c r="AK70" s="41"/>
      <c r="AL70" s="41"/>
      <c r="AM70" s="41"/>
      <c r="AN70" s="41"/>
      <c r="AO70" s="41"/>
      <c r="AP70" s="41"/>
      <c r="AQ70" s="41"/>
      <c r="AR70" s="41"/>
      <c r="AS70" s="41"/>
      <c r="AT70" s="41"/>
      <c r="AU70" s="41"/>
      <c r="AV70" s="41"/>
      <c r="AW70" s="41"/>
      <c r="AX70" s="41"/>
      <c r="AY70" s="41"/>
      <c r="AZ70" s="41"/>
      <c r="BA70" s="41"/>
      <c r="BB70" s="41"/>
      <c r="BC70" s="41"/>
      <c r="BD70" s="41"/>
      <c r="BE70" s="41"/>
      <c r="BF70" s="41"/>
      <c r="BG70" s="41"/>
      <c r="BH70" s="41"/>
      <c r="BI70" s="41"/>
      <c r="BJ70" s="41"/>
      <c r="BK70" s="41"/>
      <c r="BL70" s="41"/>
      <c r="BM70" s="41"/>
      <c r="BN70" s="41"/>
      <c r="BO70" s="41"/>
      <c r="BP70" s="41"/>
      <c r="BQ70" s="41"/>
      <c r="BR70" s="41"/>
      <c r="BS70" s="41"/>
      <c r="BT70" s="41"/>
      <c r="BU70" s="41"/>
      <c r="BV70" s="41"/>
      <c r="BW70" s="41"/>
      <c r="BX70" s="41"/>
      <c r="BY70" s="41"/>
      <c r="BZ70" s="41"/>
      <c r="CA70" s="41"/>
      <c r="CB70" s="41"/>
    </row>
    <row r="71" spans="1:80" hidden="1" x14ac:dyDescent="0.2">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c r="BI71" s="41"/>
      <c r="BJ71" s="41"/>
      <c r="BK71" s="41"/>
      <c r="BL71" s="41"/>
      <c r="BM71" s="41"/>
      <c r="BN71" s="41"/>
      <c r="BO71" s="41"/>
      <c r="BP71" s="41"/>
      <c r="BQ71" s="41"/>
      <c r="BR71" s="41"/>
      <c r="BS71" s="41"/>
      <c r="BT71" s="41"/>
      <c r="BU71" s="41"/>
      <c r="BV71" s="41"/>
      <c r="BW71" s="41"/>
      <c r="BX71" s="41"/>
      <c r="BY71" s="41"/>
      <c r="BZ71" s="41"/>
      <c r="CA71" s="41"/>
      <c r="CB71" s="41"/>
    </row>
    <row r="72" spans="1:80" hidden="1" x14ac:dyDescent="0.2">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c r="BI72" s="41"/>
      <c r="BJ72" s="41"/>
      <c r="BK72" s="41"/>
      <c r="BL72" s="41"/>
      <c r="BM72" s="41"/>
      <c r="BN72" s="41"/>
      <c r="BO72" s="41"/>
      <c r="BP72" s="41"/>
      <c r="BQ72" s="41"/>
      <c r="BR72" s="41"/>
      <c r="BS72" s="41"/>
      <c r="BT72" s="41"/>
      <c r="BU72" s="41"/>
      <c r="BV72" s="41"/>
      <c r="BW72" s="41"/>
      <c r="BX72" s="41"/>
      <c r="BY72" s="41"/>
      <c r="BZ72" s="41"/>
      <c r="CA72" s="41"/>
      <c r="CB72" s="41"/>
    </row>
    <row r="73" spans="1:80" hidden="1" x14ac:dyDescent="0.2">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c r="BI73" s="41"/>
      <c r="BJ73" s="41"/>
      <c r="BK73" s="41"/>
      <c r="BL73" s="41"/>
      <c r="BM73" s="41"/>
      <c r="BN73" s="41"/>
      <c r="BO73" s="41"/>
      <c r="BP73" s="41"/>
      <c r="BQ73" s="41"/>
      <c r="BR73" s="41"/>
      <c r="BS73" s="41"/>
      <c r="BT73" s="41"/>
      <c r="BU73" s="41"/>
      <c r="BV73" s="41"/>
      <c r="BW73" s="41"/>
      <c r="BX73" s="41"/>
      <c r="BY73" s="41"/>
      <c r="BZ73" s="41"/>
      <c r="CA73" s="41"/>
      <c r="CB73" s="41"/>
    </row>
    <row r="74" spans="1:80" hidden="1" x14ac:dyDescent="0.2">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row>
    <row r="75" spans="1:80" hidden="1" x14ac:dyDescent="0.2">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row>
    <row r="76" spans="1:80" hidden="1" x14ac:dyDescent="0.2">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row>
    <row r="77" spans="1:80" hidden="1" x14ac:dyDescent="0.2">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row>
    <row r="78" spans="1:80" hidden="1" x14ac:dyDescent="0.2">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row>
    <row r="79" spans="1:80" hidden="1" x14ac:dyDescent="0.2">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row>
    <row r="80" spans="1:80" hidden="1" x14ac:dyDescent="0.2">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row>
    <row r="81" spans="1:80" hidden="1" x14ac:dyDescent="0.2">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row>
    <row r="82" spans="1:80" hidden="1" x14ac:dyDescent="0.2">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row>
    <row r="83" spans="1:80" hidden="1" x14ac:dyDescent="0.2">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row>
    <row r="84" spans="1:80" hidden="1" x14ac:dyDescent="0.2">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row>
    <row r="85" spans="1:80" hidden="1" x14ac:dyDescent="0.2">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row>
    <row r="86" spans="1:80" hidden="1" x14ac:dyDescent="0.2">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row>
    <row r="87" spans="1:80" hidden="1" x14ac:dyDescent="0.2">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row>
    <row r="88" spans="1:80" hidden="1" x14ac:dyDescent="0.2">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row>
    <row r="89" spans="1:80" hidden="1" x14ac:dyDescent="0.2">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row>
    <row r="90" spans="1:80" hidden="1" x14ac:dyDescent="0.2">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c r="BI90" s="41"/>
      <c r="BJ90" s="41"/>
      <c r="BK90" s="41"/>
    </row>
    <row r="91" spans="1:80" hidden="1" x14ac:dyDescent="0.2">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c r="BI91" s="41"/>
      <c r="BJ91" s="41"/>
      <c r="BK91" s="41"/>
    </row>
    <row r="92" spans="1:80" hidden="1" x14ac:dyDescent="0.2">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c r="BI92" s="41"/>
      <c r="BJ92" s="41"/>
      <c r="BK92" s="41"/>
    </row>
    <row r="93" spans="1:80" hidden="1" x14ac:dyDescent="0.2">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c r="BI93" s="41"/>
      <c r="BJ93" s="41"/>
      <c r="BK93" s="41"/>
    </row>
    <row r="94" spans="1:80" hidden="1" x14ac:dyDescent="0.2">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c r="BI94" s="41"/>
      <c r="BJ94" s="41"/>
      <c r="BK94" s="41"/>
    </row>
    <row r="95" spans="1:80" hidden="1" x14ac:dyDescent="0.2">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c r="BI95" s="41"/>
      <c r="BJ95" s="41"/>
      <c r="BK95" s="41"/>
    </row>
    <row r="96" spans="1:80" hidden="1" x14ac:dyDescent="0.2">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row>
    <row r="97" spans="1:63" hidden="1" x14ac:dyDescent="0.2">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row>
    <row r="98" spans="1:63" hidden="1" x14ac:dyDescent="0.2">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c r="BI98" s="41"/>
      <c r="BJ98" s="41"/>
      <c r="BK98" s="41"/>
    </row>
    <row r="99" spans="1:63" hidden="1" x14ac:dyDescent="0.2">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c r="BI99" s="41"/>
      <c r="BJ99" s="41"/>
      <c r="BK99" s="41"/>
    </row>
    <row r="100" spans="1:63" hidden="1" x14ac:dyDescent="0.2">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c r="BI100" s="41"/>
      <c r="BJ100" s="41"/>
      <c r="BK100" s="41"/>
    </row>
    <row r="101" spans="1:63" hidden="1" x14ac:dyDescent="0.2">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c r="BI101" s="41"/>
      <c r="BJ101" s="41"/>
      <c r="BK101" s="41"/>
    </row>
    <row r="102" spans="1:63" hidden="1" x14ac:dyDescent="0.2">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c r="BI102" s="41"/>
      <c r="BJ102" s="41"/>
      <c r="BK102" s="41"/>
    </row>
    <row r="103" spans="1:63" hidden="1" x14ac:dyDescent="0.2">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c r="BI103" s="41"/>
      <c r="BJ103" s="41"/>
      <c r="BK103" s="41"/>
    </row>
    <row r="104" spans="1:63" hidden="1" x14ac:dyDescent="0.2">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c r="BI104" s="41"/>
      <c r="BJ104" s="41"/>
      <c r="BK104" s="41"/>
    </row>
    <row r="105" spans="1:63" hidden="1" x14ac:dyDescent="0.2">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c r="BI105" s="41"/>
      <c r="BJ105" s="41"/>
      <c r="BK105" s="41"/>
    </row>
    <row r="106" spans="1:63" hidden="1" x14ac:dyDescent="0.2">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c r="BI106" s="41"/>
      <c r="BJ106" s="41"/>
      <c r="BK106" s="41"/>
    </row>
    <row r="107" spans="1:63" hidden="1" x14ac:dyDescent="0.2">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c r="BI107" s="41"/>
      <c r="BJ107" s="41"/>
      <c r="BK107" s="41"/>
    </row>
    <row r="108" spans="1:63" hidden="1" x14ac:dyDescent="0.2">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c r="BI108" s="41"/>
      <c r="BJ108" s="41"/>
      <c r="BK108" s="41"/>
    </row>
    <row r="109" spans="1:63" hidden="1" x14ac:dyDescent="0.2">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c r="BI109" s="41"/>
      <c r="BJ109" s="41"/>
      <c r="BK109" s="41"/>
    </row>
    <row r="110" spans="1:63" hidden="1" x14ac:dyDescent="0.2">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c r="BI110" s="41"/>
      <c r="BJ110" s="41"/>
      <c r="BK110" s="41"/>
    </row>
    <row r="111" spans="1:63" hidden="1" x14ac:dyDescent="0.2">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c r="BI111" s="41"/>
      <c r="BJ111" s="41"/>
      <c r="BK111" s="41"/>
    </row>
    <row r="112" spans="1:63" hidden="1" x14ac:dyDescent="0.2">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c r="BI112" s="41"/>
      <c r="BJ112" s="41"/>
      <c r="BK112" s="41"/>
    </row>
    <row r="113" spans="1:63" hidden="1" x14ac:dyDescent="0.2">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c r="BI113" s="41"/>
      <c r="BJ113" s="41"/>
      <c r="BK113" s="41"/>
    </row>
    <row r="114" spans="1:63" hidden="1" x14ac:dyDescent="0.2">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c r="BI114" s="41"/>
      <c r="BJ114" s="41"/>
      <c r="BK114" s="41"/>
    </row>
    <row r="115" spans="1:63" hidden="1" x14ac:dyDescent="0.2">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c r="BI115" s="41"/>
      <c r="BJ115" s="41"/>
      <c r="BK115" s="41"/>
    </row>
    <row r="116" spans="1:63" hidden="1" x14ac:dyDescent="0.2">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c r="BI116" s="41"/>
      <c r="BJ116" s="41"/>
      <c r="BK116" s="41"/>
    </row>
    <row r="117" spans="1:63" hidden="1" x14ac:dyDescent="0.2">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c r="BI117" s="41"/>
      <c r="BJ117" s="41"/>
      <c r="BK117" s="41"/>
    </row>
    <row r="118" spans="1:63" hidden="1" x14ac:dyDescent="0.2">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c r="BI118" s="41"/>
      <c r="BJ118" s="41"/>
      <c r="BK118" s="41"/>
    </row>
    <row r="119" spans="1:63" hidden="1" x14ac:dyDescent="0.2">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c r="BI119" s="41"/>
      <c r="BJ119" s="41"/>
      <c r="BK119" s="41"/>
    </row>
    <row r="120" spans="1:63" hidden="1" x14ac:dyDescent="0.2">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c r="BI120" s="41"/>
      <c r="BJ120" s="41"/>
      <c r="BK120" s="41"/>
    </row>
    <row r="121" spans="1:63" hidden="1" x14ac:dyDescent="0.2">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c r="BI121" s="41"/>
      <c r="BJ121" s="41"/>
      <c r="BK121" s="41"/>
    </row>
    <row r="122" spans="1:63" hidden="1" x14ac:dyDescent="0.2">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c r="BI122" s="41"/>
      <c r="BJ122" s="41"/>
      <c r="BK122" s="41"/>
    </row>
    <row r="123" spans="1:63" hidden="1" x14ac:dyDescent="0.2">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c r="BI123" s="41"/>
      <c r="BJ123" s="41"/>
      <c r="BK123" s="41"/>
    </row>
    <row r="124" spans="1:63" hidden="1" x14ac:dyDescent="0.2">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c r="BI124" s="41"/>
      <c r="BJ124" s="41"/>
      <c r="BK124" s="41"/>
    </row>
    <row r="125" spans="1:63" hidden="1" x14ac:dyDescent="0.2">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c r="BI125" s="41"/>
      <c r="BJ125" s="41"/>
      <c r="BK125" s="41"/>
    </row>
    <row r="126" spans="1:63" hidden="1" x14ac:dyDescent="0.2">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c r="BI126" s="41"/>
      <c r="BJ126" s="41"/>
      <c r="BK126" s="41"/>
    </row>
    <row r="127" spans="1:63" hidden="1" x14ac:dyDescent="0.2">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c r="BI127" s="41"/>
      <c r="BJ127" s="41"/>
      <c r="BK127" s="41"/>
    </row>
    <row r="128" spans="1:63" hidden="1" x14ac:dyDescent="0.2">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c r="BI128" s="41"/>
      <c r="BJ128" s="41"/>
      <c r="BK128" s="41"/>
    </row>
    <row r="129" spans="2:63" hidden="1" x14ac:dyDescent="0.2">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c r="BI129" s="41"/>
      <c r="BJ129" s="41"/>
      <c r="BK129" s="41"/>
    </row>
    <row r="130" spans="2:63" hidden="1" x14ac:dyDescent="0.2">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row>
    <row r="131" spans="2:63" hidden="1" x14ac:dyDescent="0.2">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row>
    <row r="132" spans="2:63" hidden="1" x14ac:dyDescent="0.2">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row>
    <row r="133" spans="2:63" hidden="1" x14ac:dyDescent="0.2">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c r="BI133" s="41"/>
      <c r="BJ133" s="41"/>
      <c r="BK133" s="41"/>
    </row>
    <row r="134" spans="2:63" hidden="1" x14ac:dyDescent="0.2">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c r="BI134" s="41"/>
      <c r="BJ134" s="41"/>
      <c r="BK134" s="41"/>
    </row>
    <row r="135" spans="2:63" hidden="1" x14ac:dyDescent="0.2">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c r="BI135" s="41"/>
      <c r="BJ135" s="41"/>
      <c r="BK135" s="41"/>
    </row>
    <row r="136" spans="2:63" hidden="1" x14ac:dyDescent="0.2">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c r="BI136" s="41"/>
      <c r="BJ136" s="41"/>
      <c r="BK136" s="41"/>
    </row>
    <row r="137" spans="2:63" hidden="1" x14ac:dyDescent="0.2">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c r="BI137" s="41"/>
      <c r="BJ137" s="41"/>
      <c r="BK137" s="41"/>
    </row>
    <row r="138" spans="2:63" hidden="1" x14ac:dyDescent="0.2">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c r="BI138" s="41"/>
      <c r="BJ138" s="41"/>
      <c r="BK138" s="41"/>
    </row>
    <row r="139" spans="2:63" hidden="1" x14ac:dyDescent="0.2">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c r="BI139" s="41"/>
      <c r="BJ139" s="41"/>
      <c r="BK139" s="41"/>
    </row>
    <row r="140" spans="2:63" hidden="1" x14ac:dyDescent="0.2">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c r="BI140" s="41"/>
      <c r="BJ140" s="41"/>
      <c r="BK140" s="41"/>
    </row>
    <row r="141" spans="2:63" hidden="1" x14ac:dyDescent="0.2">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c r="BI141" s="41"/>
      <c r="BJ141" s="41"/>
      <c r="BK141" s="41"/>
    </row>
    <row r="142" spans="2:63" hidden="1" x14ac:dyDescent="0.2">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c r="BI142" s="41"/>
      <c r="BJ142" s="41"/>
      <c r="BK142" s="41"/>
    </row>
    <row r="143" spans="2:63" hidden="1" x14ac:dyDescent="0.2">
      <c r="B143" s="41"/>
      <c r="C143" s="41"/>
      <c r="D143" s="41"/>
      <c r="E143" s="41"/>
      <c r="F143" s="41"/>
      <c r="G143" s="41"/>
      <c r="H143" s="41"/>
      <c r="I143" s="41"/>
    </row>
    <row r="144" spans="2:63" hidden="1" x14ac:dyDescent="0.2">
      <c r="B144" s="41"/>
      <c r="C144" s="41"/>
      <c r="D144" s="41"/>
      <c r="E144" s="41"/>
      <c r="F144" s="41"/>
      <c r="G144" s="41"/>
      <c r="H144" s="41"/>
      <c r="I144" s="41"/>
    </row>
    <row r="145" spans="2:9" hidden="1" x14ac:dyDescent="0.2">
      <c r="B145" s="41"/>
      <c r="C145" s="41"/>
      <c r="D145" s="41"/>
      <c r="E145" s="41"/>
      <c r="F145" s="41"/>
      <c r="G145" s="41"/>
      <c r="H145" s="41"/>
      <c r="I145" s="41"/>
    </row>
    <row r="146" spans="2:9" hidden="1" x14ac:dyDescent="0.2">
      <c r="B146" s="41"/>
      <c r="C146" s="41"/>
      <c r="D146" s="41"/>
      <c r="E146" s="41"/>
      <c r="F146" s="41"/>
      <c r="G146" s="41"/>
      <c r="H146" s="41"/>
      <c r="I146" s="41"/>
    </row>
  </sheetData>
  <mergeCells count="319">
    <mergeCell ref="N1:AT6"/>
    <mergeCell ref="A1:M6"/>
    <mergeCell ref="B12:D51"/>
    <mergeCell ref="AO12:AT19"/>
    <mergeCell ref="AO20:AT27"/>
    <mergeCell ref="AO28:AT35"/>
    <mergeCell ref="AO36:AT43"/>
    <mergeCell ref="E28:I35"/>
    <mergeCell ref="E44:I51"/>
    <mergeCell ref="J8:AM10"/>
    <mergeCell ref="E12:I19"/>
    <mergeCell ref="E20:I27"/>
    <mergeCell ref="E36:I43"/>
    <mergeCell ref="AD16:AE17"/>
    <mergeCell ref="AF16:AG17"/>
    <mergeCell ref="AB12:AC13"/>
    <mergeCell ref="AD12:AE13"/>
    <mergeCell ref="AB18:AC19"/>
    <mergeCell ref="AD18:AE19"/>
    <mergeCell ref="AF18:AG19"/>
    <mergeCell ref="AB20:AC21"/>
    <mergeCell ref="AD20:AE21"/>
    <mergeCell ref="AF20:AG21"/>
    <mergeCell ref="AB22:AC23"/>
    <mergeCell ref="J52:O57"/>
    <mergeCell ref="P52:U57"/>
    <mergeCell ref="V52:AA57"/>
    <mergeCell ref="N16:O17"/>
    <mergeCell ref="N18:O19"/>
    <mergeCell ref="R18:S19"/>
    <mergeCell ref="T18:U19"/>
    <mergeCell ref="V12:W13"/>
    <mergeCell ref="X12:Y13"/>
    <mergeCell ref="Z12:AA13"/>
    <mergeCell ref="V14:W15"/>
    <mergeCell ref="X14:Y15"/>
    <mergeCell ref="Z14:AA15"/>
    <mergeCell ref="V16:W17"/>
    <mergeCell ref="X16:Y17"/>
    <mergeCell ref="R12:S13"/>
    <mergeCell ref="T12:U13"/>
    <mergeCell ref="J12:K13"/>
    <mergeCell ref="Z16:AA17"/>
    <mergeCell ref="V18:W19"/>
    <mergeCell ref="X18:Y19"/>
    <mergeCell ref="Z18:AA19"/>
    <mergeCell ref="J24:K25"/>
    <mergeCell ref="L24:M25"/>
    <mergeCell ref="AB52:AG57"/>
    <mergeCell ref="AH52:AM57"/>
    <mergeCell ref="P12:Q13"/>
    <mergeCell ref="P18:Q19"/>
    <mergeCell ref="L12:M13"/>
    <mergeCell ref="N12:O13"/>
    <mergeCell ref="N14:O15"/>
    <mergeCell ref="L14:M15"/>
    <mergeCell ref="J14:K15"/>
    <mergeCell ref="J16:K17"/>
    <mergeCell ref="P14:Q15"/>
    <mergeCell ref="R14:S15"/>
    <mergeCell ref="T14:U15"/>
    <mergeCell ref="P16:Q17"/>
    <mergeCell ref="R16:S17"/>
    <mergeCell ref="T16:U17"/>
    <mergeCell ref="J18:K19"/>
    <mergeCell ref="L16:M17"/>
    <mergeCell ref="L18:M19"/>
    <mergeCell ref="AF12:AG13"/>
    <mergeCell ref="AB14:AC15"/>
    <mergeCell ref="AD14:AE15"/>
    <mergeCell ref="AF14:AG15"/>
    <mergeCell ref="AB16:AC17"/>
    <mergeCell ref="AD22:AE23"/>
    <mergeCell ref="AF22:AG23"/>
    <mergeCell ref="V26:W27"/>
    <mergeCell ref="X26:Y27"/>
    <mergeCell ref="Z26:AA27"/>
    <mergeCell ref="V20:W21"/>
    <mergeCell ref="X20:Y21"/>
    <mergeCell ref="Z20:AA21"/>
    <mergeCell ref="V22:W23"/>
    <mergeCell ref="X22:Y23"/>
    <mergeCell ref="Z22:AA23"/>
    <mergeCell ref="AB24:AC25"/>
    <mergeCell ref="AD24:AE25"/>
    <mergeCell ref="V24:W25"/>
    <mergeCell ref="X24:Y25"/>
    <mergeCell ref="Z24:AA25"/>
    <mergeCell ref="AF24:AG25"/>
    <mergeCell ref="AB26:AC27"/>
    <mergeCell ref="AD26:AE27"/>
    <mergeCell ref="AF26:AG27"/>
    <mergeCell ref="AB32:AC33"/>
    <mergeCell ref="AD32:AE33"/>
    <mergeCell ref="AF32:AG33"/>
    <mergeCell ref="AB34:AC35"/>
    <mergeCell ref="AD34:AE35"/>
    <mergeCell ref="AF34:AG35"/>
    <mergeCell ref="AB28:AC29"/>
    <mergeCell ref="AD28:AE29"/>
    <mergeCell ref="AF28:AG29"/>
    <mergeCell ref="AB30:AC31"/>
    <mergeCell ref="AD30:AE31"/>
    <mergeCell ref="AF30:AG31"/>
    <mergeCell ref="AB40:AC41"/>
    <mergeCell ref="AD40:AE41"/>
    <mergeCell ref="AF40:AG41"/>
    <mergeCell ref="AB42:AC43"/>
    <mergeCell ref="AD42:AE43"/>
    <mergeCell ref="AF42:AG43"/>
    <mergeCell ref="AB36:AC37"/>
    <mergeCell ref="AD36:AE37"/>
    <mergeCell ref="AF36:AG37"/>
    <mergeCell ref="AB38:AC39"/>
    <mergeCell ref="AD38:AE39"/>
    <mergeCell ref="AF38:AG39"/>
    <mergeCell ref="AB48:AC49"/>
    <mergeCell ref="AD48:AE49"/>
    <mergeCell ref="AF48:AG49"/>
    <mergeCell ref="AB50:AC51"/>
    <mergeCell ref="AD50:AE51"/>
    <mergeCell ref="AF50:AG51"/>
    <mergeCell ref="AB44:AC45"/>
    <mergeCell ref="AD44:AE45"/>
    <mergeCell ref="AF44:AG45"/>
    <mergeCell ref="AB46:AC47"/>
    <mergeCell ref="AD46:AE47"/>
    <mergeCell ref="AF46:AG47"/>
    <mergeCell ref="AH16:AI17"/>
    <mergeCell ref="AJ16:AK17"/>
    <mergeCell ref="AL16:AM17"/>
    <mergeCell ref="AH18:AI19"/>
    <mergeCell ref="AJ18:AK19"/>
    <mergeCell ref="AL18:AM19"/>
    <mergeCell ref="AH12:AI13"/>
    <mergeCell ref="AJ12:AK13"/>
    <mergeCell ref="AL12:AM13"/>
    <mergeCell ref="AH14:AI15"/>
    <mergeCell ref="AJ14:AK15"/>
    <mergeCell ref="AL14:AM15"/>
    <mergeCell ref="AH24:AI25"/>
    <mergeCell ref="AJ24:AK25"/>
    <mergeCell ref="AL24:AM25"/>
    <mergeCell ref="AH26:AI27"/>
    <mergeCell ref="AJ26:AK27"/>
    <mergeCell ref="AL26:AM27"/>
    <mergeCell ref="AH20:AI21"/>
    <mergeCell ref="AJ20:AK21"/>
    <mergeCell ref="AL20:AM21"/>
    <mergeCell ref="AH22:AI23"/>
    <mergeCell ref="AJ22:AK23"/>
    <mergeCell ref="AL22:AM23"/>
    <mergeCell ref="AH32:AI33"/>
    <mergeCell ref="AJ32:AK33"/>
    <mergeCell ref="AL32:AM33"/>
    <mergeCell ref="AH34:AI35"/>
    <mergeCell ref="AJ34:AK35"/>
    <mergeCell ref="AL34:AM35"/>
    <mergeCell ref="AH28:AI29"/>
    <mergeCell ref="AJ28:AK29"/>
    <mergeCell ref="AL28:AM29"/>
    <mergeCell ref="AH30:AI31"/>
    <mergeCell ref="AJ30:AK31"/>
    <mergeCell ref="AL30:AM31"/>
    <mergeCell ref="AH40:AI41"/>
    <mergeCell ref="AJ40:AK41"/>
    <mergeCell ref="AL40:AM41"/>
    <mergeCell ref="AH42:AI43"/>
    <mergeCell ref="AJ42:AK43"/>
    <mergeCell ref="AL42:AM43"/>
    <mergeCell ref="AH36:AI37"/>
    <mergeCell ref="AJ36:AK37"/>
    <mergeCell ref="AL36:AM37"/>
    <mergeCell ref="AH38:AI39"/>
    <mergeCell ref="AJ38:AK39"/>
    <mergeCell ref="AL38:AM39"/>
    <mergeCell ref="AH48:AI49"/>
    <mergeCell ref="AJ48:AK49"/>
    <mergeCell ref="AL48:AM49"/>
    <mergeCell ref="AH50:AI51"/>
    <mergeCell ref="AJ50:AK51"/>
    <mergeCell ref="AL50:AM51"/>
    <mergeCell ref="AH44:AI45"/>
    <mergeCell ref="AJ44:AK45"/>
    <mergeCell ref="AL44:AM45"/>
    <mergeCell ref="AH46:AI47"/>
    <mergeCell ref="AJ46:AK47"/>
    <mergeCell ref="AL46:AM47"/>
    <mergeCell ref="N24:O25"/>
    <mergeCell ref="J26:K27"/>
    <mergeCell ref="L26:M27"/>
    <mergeCell ref="N26:O27"/>
    <mergeCell ref="J20:K21"/>
    <mergeCell ref="L20:M21"/>
    <mergeCell ref="N20:O21"/>
    <mergeCell ref="J22:K23"/>
    <mergeCell ref="L22:M23"/>
    <mergeCell ref="N22:O23"/>
    <mergeCell ref="P24:Q25"/>
    <mergeCell ref="R24:S25"/>
    <mergeCell ref="T24:U25"/>
    <mergeCell ref="P26:Q27"/>
    <mergeCell ref="R26:S27"/>
    <mergeCell ref="T26:U27"/>
    <mergeCell ref="P20:Q21"/>
    <mergeCell ref="R20:S21"/>
    <mergeCell ref="T20:U21"/>
    <mergeCell ref="P22:Q23"/>
    <mergeCell ref="R22:S23"/>
    <mergeCell ref="T22:U23"/>
    <mergeCell ref="J32:K33"/>
    <mergeCell ref="L32:M33"/>
    <mergeCell ref="N32:O33"/>
    <mergeCell ref="J34:K35"/>
    <mergeCell ref="L34:M35"/>
    <mergeCell ref="N34:O35"/>
    <mergeCell ref="J28:K29"/>
    <mergeCell ref="L28:M29"/>
    <mergeCell ref="N28:O29"/>
    <mergeCell ref="J30:K31"/>
    <mergeCell ref="L30:M31"/>
    <mergeCell ref="N30:O31"/>
    <mergeCell ref="P32:Q33"/>
    <mergeCell ref="R32:S33"/>
    <mergeCell ref="T32:U33"/>
    <mergeCell ref="P34:Q35"/>
    <mergeCell ref="R34:S35"/>
    <mergeCell ref="T34:U35"/>
    <mergeCell ref="P28:Q29"/>
    <mergeCell ref="R28:S29"/>
    <mergeCell ref="T28:U29"/>
    <mergeCell ref="P30:Q31"/>
    <mergeCell ref="R30:S31"/>
    <mergeCell ref="T30:U31"/>
    <mergeCell ref="V32:W33"/>
    <mergeCell ref="X32:Y33"/>
    <mergeCell ref="Z32:AA33"/>
    <mergeCell ref="V34:W35"/>
    <mergeCell ref="X34:Y35"/>
    <mergeCell ref="Z34:AA35"/>
    <mergeCell ref="V28:W29"/>
    <mergeCell ref="X28:Y29"/>
    <mergeCell ref="Z28:AA29"/>
    <mergeCell ref="V30:W31"/>
    <mergeCell ref="X30:Y31"/>
    <mergeCell ref="Z30:AA31"/>
    <mergeCell ref="V40:W41"/>
    <mergeCell ref="X40:Y41"/>
    <mergeCell ref="Z40:AA41"/>
    <mergeCell ref="V42:W43"/>
    <mergeCell ref="X42:Y43"/>
    <mergeCell ref="Z42:AA43"/>
    <mergeCell ref="V36:W37"/>
    <mergeCell ref="X36:Y37"/>
    <mergeCell ref="Z36:AA37"/>
    <mergeCell ref="V38:W39"/>
    <mergeCell ref="X38:Y39"/>
    <mergeCell ref="Z38:AA39"/>
    <mergeCell ref="P40:Q41"/>
    <mergeCell ref="R40:S41"/>
    <mergeCell ref="T40:U41"/>
    <mergeCell ref="P42:Q43"/>
    <mergeCell ref="R42:S43"/>
    <mergeCell ref="T42:U43"/>
    <mergeCell ref="P36:Q37"/>
    <mergeCell ref="R36:S37"/>
    <mergeCell ref="T36:U37"/>
    <mergeCell ref="P38:Q39"/>
    <mergeCell ref="R38:S39"/>
    <mergeCell ref="T38:U39"/>
    <mergeCell ref="V48:W49"/>
    <mergeCell ref="X48:Y49"/>
    <mergeCell ref="Z48:AA49"/>
    <mergeCell ref="V50:W51"/>
    <mergeCell ref="X50:Y51"/>
    <mergeCell ref="Z50:AA51"/>
    <mergeCell ref="V44:W45"/>
    <mergeCell ref="X44:Y45"/>
    <mergeCell ref="Z44:AA45"/>
    <mergeCell ref="V46:W47"/>
    <mergeCell ref="X46:Y47"/>
    <mergeCell ref="Z46:AA47"/>
    <mergeCell ref="N46:O47"/>
    <mergeCell ref="J40:K41"/>
    <mergeCell ref="L40:M41"/>
    <mergeCell ref="N40:O41"/>
    <mergeCell ref="J42:K43"/>
    <mergeCell ref="L42:M43"/>
    <mergeCell ref="N42:O43"/>
    <mergeCell ref="J36:K37"/>
    <mergeCell ref="L36:M37"/>
    <mergeCell ref="N36:O37"/>
    <mergeCell ref="J38:K39"/>
    <mergeCell ref="L38:M39"/>
    <mergeCell ref="N38:O39"/>
    <mergeCell ref="B8:I10"/>
    <mergeCell ref="P48:Q49"/>
    <mergeCell ref="R48:S49"/>
    <mergeCell ref="T48:U49"/>
    <mergeCell ref="P50:Q51"/>
    <mergeCell ref="R50:S51"/>
    <mergeCell ref="T50:U51"/>
    <mergeCell ref="P44:Q45"/>
    <mergeCell ref="R44:S45"/>
    <mergeCell ref="T44:U45"/>
    <mergeCell ref="P46:Q47"/>
    <mergeCell ref="R46:S47"/>
    <mergeCell ref="T46:U47"/>
    <mergeCell ref="J48:K49"/>
    <mergeCell ref="L48:M49"/>
    <mergeCell ref="N48:O49"/>
    <mergeCell ref="J50:K51"/>
    <mergeCell ref="L50:M51"/>
    <mergeCell ref="N50:O51"/>
    <mergeCell ref="J44:K45"/>
    <mergeCell ref="L44:M45"/>
    <mergeCell ref="N44:O45"/>
    <mergeCell ref="J46:K47"/>
    <mergeCell ref="L46:M47"/>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U254"/>
  <sheetViews>
    <sheetView showRowColHeaders="0" topLeftCell="A7" zoomScale="40" zoomScaleNormal="40" workbookViewId="0">
      <selection activeCell="AO42" sqref="AO42:AT51"/>
    </sheetView>
  </sheetViews>
  <sheetFormatPr baseColWidth="10" defaultColWidth="0" defaultRowHeight="15" zeroHeight="1" x14ac:dyDescent="0.2"/>
  <cols>
    <col min="1" max="1" width="11.5" customWidth="1"/>
    <col min="2" max="18" width="5.6640625" customWidth="1"/>
    <col min="19" max="19" width="8.5" customWidth="1"/>
    <col min="20" max="23" width="5.6640625" customWidth="1"/>
    <col min="24" max="24" width="8.5" customWidth="1"/>
    <col min="25" max="26" width="5.6640625" customWidth="1"/>
    <col min="27" max="27" width="10.6640625" customWidth="1"/>
    <col min="28" max="28" width="5.6640625" customWidth="1"/>
    <col min="29" max="29" width="7.5" customWidth="1"/>
    <col min="30" max="33" width="5.6640625" customWidth="1"/>
    <col min="34" max="34" width="8.5" customWidth="1"/>
    <col min="35" max="39" width="5.6640625" customWidth="1"/>
    <col min="40" max="40" width="11.5" customWidth="1"/>
    <col min="41" max="46" width="5.6640625" customWidth="1"/>
    <col min="47" max="99" width="0" hidden="1" customWidth="1"/>
    <col min="100" max="16384" width="11.5" hidden="1"/>
  </cols>
  <sheetData>
    <row r="1" spans="1:91" ht="15" customHeight="1" x14ac:dyDescent="0.2">
      <c r="A1" s="740"/>
      <c r="B1" s="741"/>
      <c r="C1" s="741"/>
      <c r="D1" s="741"/>
      <c r="E1" s="741"/>
      <c r="F1" s="741"/>
      <c r="G1" s="741"/>
      <c r="H1" s="741"/>
      <c r="I1" s="741"/>
      <c r="J1" s="741"/>
      <c r="K1" s="741"/>
      <c r="L1" s="741"/>
      <c r="M1" s="742"/>
      <c r="N1" s="731" t="s">
        <v>297</v>
      </c>
      <c r="O1" s="732"/>
      <c r="P1" s="732"/>
      <c r="Q1" s="732"/>
      <c r="R1" s="732"/>
      <c r="S1" s="732"/>
      <c r="T1" s="732"/>
      <c r="U1" s="732"/>
      <c r="V1" s="732"/>
      <c r="W1" s="732"/>
      <c r="X1" s="732"/>
      <c r="Y1" s="732"/>
      <c r="Z1" s="732"/>
      <c r="AA1" s="732"/>
      <c r="AB1" s="732"/>
      <c r="AC1" s="732"/>
      <c r="AD1" s="732"/>
      <c r="AE1" s="732"/>
      <c r="AF1" s="732"/>
      <c r="AG1" s="732"/>
      <c r="AH1" s="732"/>
      <c r="AI1" s="732"/>
      <c r="AJ1" s="732"/>
      <c r="AK1" s="732"/>
      <c r="AL1" s="732"/>
      <c r="AM1" s="732"/>
      <c r="AN1" s="732"/>
      <c r="AO1" s="732"/>
      <c r="AP1" s="732"/>
      <c r="AQ1" s="732"/>
      <c r="AR1" s="732"/>
      <c r="AS1" s="732"/>
      <c r="AT1" s="733"/>
    </row>
    <row r="2" spans="1:91" ht="15.75" customHeight="1" x14ac:dyDescent="0.2">
      <c r="A2" s="743"/>
      <c r="B2" s="744"/>
      <c r="C2" s="744"/>
      <c r="D2" s="744"/>
      <c r="E2" s="744"/>
      <c r="F2" s="744"/>
      <c r="G2" s="744"/>
      <c r="H2" s="744"/>
      <c r="I2" s="744"/>
      <c r="J2" s="744"/>
      <c r="K2" s="744"/>
      <c r="L2" s="744"/>
      <c r="M2" s="745"/>
      <c r="N2" s="734"/>
      <c r="O2" s="735"/>
      <c r="P2" s="735"/>
      <c r="Q2" s="735"/>
      <c r="R2" s="735"/>
      <c r="S2" s="735"/>
      <c r="T2" s="735"/>
      <c r="U2" s="735"/>
      <c r="V2" s="735"/>
      <c r="W2" s="735"/>
      <c r="X2" s="735"/>
      <c r="Y2" s="735"/>
      <c r="Z2" s="735"/>
      <c r="AA2" s="735"/>
      <c r="AB2" s="735"/>
      <c r="AC2" s="735"/>
      <c r="AD2" s="735"/>
      <c r="AE2" s="735"/>
      <c r="AF2" s="735"/>
      <c r="AG2" s="735"/>
      <c r="AH2" s="735"/>
      <c r="AI2" s="735"/>
      <c r="AJ2" s="735"/>
      <c r="AK2" s="735"/>
      <c r="AL2" s="735"/>
      <c r="AM2" s="735"/>
      <c r="AN2" s="735"/>
      <c r="AO2" s="735"/>
      <c r="AP2" s="735"/>
      <c r="AQ2" s="735"/>
      <c r="AR2" s="735"/>
      <c r="AS2" s="735"/>
      <c r="AT2" s="736"/>
    </row>
    <row r="3" spans="1:91" x14ac:dyDescent="0.2">
      <c r="A3" s="743"/>
      <c r="B3" s="744"/>
      <c r="C3" s="744"/>
      <c r="D3" s="744"/>
      <c r="E3" s="744"/>
      <c r="F3" s="744"/>
      <c r="G3" s="744"/>
      <c r="H3" s="744"/>
      <c r="I3" s="744"/>
      <c r="J3" s="744"/>
      <c r="K3" s="744"/>
      <c r="L3" s="744"/>
      <c r="M3" s="745"/>
      <c r="N3" s="734"/>
      <c r="O3" s="735"/>
      <c r="P3" s="735"/>
      <c r="Q3" s="735"/>
      <c r="R3" s="735"/>
      <c r="S3" s="735"/>
      <c r="T3" s="735"/>
      <c r="U3" s="735"/>
      <c r="V3" s="735"/>
      <c r="W3" s="735"/>
      <c r="X3" s="735"/>
      <c r="Y3" s="735"/>
      <c r="Z3" s="735"/>
      <c r="AA3" s="735"/>
      <c r="AB3" s="735"/>
      <c r="AC3" s="735"/>
      <c r="AD3" s="735"/>
      <c r="AE3" s="735"/>
      <c r="AF3" s="735"/>
      <c r="AG3" s="735"/>
      <c r="AH3" s="735"/>
      <c r="AI3" s="735"/>
      <c r="AJ3" s="735"/>
      <c r="AK3" s="735"/>
      <c r="AL3" s="735"/>
      <c r="AM3" s="735"/>
      <c r="AN3" s="735"/>
      <c r="AO3" s="735"/>
      <c r="AP3" s="735"/>
      <c r="AQ3" s="735"/>
      <c r="AR3" s="735"/>
      <c r="AS3" s="735"/>
      <c r="AT3" s="736"/>
    </row>
    <row r="4" spans="1:91" x14ac:dyDescent="0.2">
      <c r="A4" s="743"/>
      <c r="B4" s="744"/>
      <c r="C4" s="744"/>
      <c r="D4" s="744"/>
      <c r="E4" s="744"/>
      <c r="F4" s="744"/>
      <c r="G4" s="744"/>
      <c r="H4" s="744"/>
      <c r="I4" s="744"/>
      <c r="J4" s="744"/>
      <c r="K4" s="744"/>
      <c r="L4" s="744"/>
      <c r="M4" s="745"/>
      <c r="N4" s="734"/>
      <c r="O4" s="735"/>
      <c r="P4" s="735"/>
      <c r="Q4" s="735"/>
      <c r="R4" s="735"/>
      <c r="S4" s="735"/>
      <c r="T4" s="735"/>
      <c r="U4" s="735"/>
      <c r="V4" s="735"/>
      <c r="W4" s="735"/>
      <c r="X4" s="735"/>
      <c r="Y4" s="735"/>
      <c r="Z4" s="735"/>
      <c r="AA4" s="735"/>
      <c r="AB4" s="735"/>
      <c r="AC4" s="735"/>
      <c r="AD4" s="735"/>
      <c r="AE4" s="735"/>
      <c r="AF4" s="735"/>
      <c r="AG4" s="735"/>
      <c r="AH4" s="735"/>
      <c r="AI4" s="735"/>
      <c r="AJ4" s="735"/>
      <c r="AK4" s="735"/>
      <c r="AL4" s="735"/>
      <c r="AM4" s="735"/>
      <c r="AN4" s="735"/>
      <c r="AO4" s="735"/>
      <c r="AP4" s="735"/>
      <c r="AQ4" s="735"/>
      <c r="AR4" s="735"/>
      <c r="AS4" s="735"/>
      <c r="AT4" s="736"/>
    </row>
    <row r="5" spans="1:91" x14ac:dyDescent="0.2">
      <c r="A5" s="743"/>
      <c r="B5" s="744"/>
      <c r="C5" s="744"/>
      <c r="D5" s="744"/>
      <c r="E5" s="744"/>
      <c r="F5" s="744"/>
      <c r="G5" s="744"/>
      <c r="H5" s="744"/>
      <c r="I5" s="744"/>
      <c r="J5" s="744"/>
      <c r="K5" s="744"/>
      <c r="L5" s="744"/>
      <c r="M5" s="745"/>
      <c r="N5" s="734"/>
      <c r="O5" s="735"/>
      <c r="P5" s="735"/>
      <c r="Q5" s="735"/>
      <c r="R5" s="735"/>
      <c r="S5" s="735"/>
      <c r="T5" s="735"/>
      <c r="U5" s="735"/>
      <c r="V5" s="735"/>
      <c r="W5" s="735"/>
      <c r="X5" s="735"/>
      <c r="Y5" s="735"/>
      <c r="Z5" s="735"/>
      <c r="AA5" s="735"/>
      <c r="AB5" s="735"/>
      <c r="AC5" s="735"/>
      <c r="AD5" s="735"/>
      <c r="AE5" s="735"/>
      <c r="AF5" s="735"/>
      <c r="AG5" s="735"/>
      <c r="AH5" s="735"/>
      <c r="AI5" s="735"/>
      <c r="AJ5" s="735"/>
      <c r="AK5" s="735"/>
      <c r="AL5" s="735"/>
      <c r="AM5" s="735"/>
      <c r="AN5" s="735"/>
      <c r="AO5" s="735"/>
      <c r="AP5" s="735"/>
      <c r="AQ5" s="735"/>
      <c r="AR5" s="735"/>
      <c r="AS5" s="735"/>
      <c r="AT5" s="736"/>
    </row>
    <row r="6" spans="1:91" ht="16" thickBot="1" x14ac:dyDescent="0.25">
      <c r="A6" s="746"/>
      <c r="B6" s="747"/>
      <c r="C6" s="747"/>
      <c r="D6" s="747"/>
      <c r="E6" s="747"/>
      <c r="F6" s="747"/>
      <c r="G6" s="747"/>
      <c r="H6" s="747"/>
      <c r="I6" s="747"/>
      <c r="J6" s="747"/>
      <c r="K6" s="747"/>
      <c r="L6" s="747"/>
      <c r="M6" s="748"/>
      <c r="N6" s="737"/>
      <c r="O6" s="738"/>
      <c r="P6" s="738"/>
      <c r="Q6" s="738"/>
      <c r="R6" s="738"/>
      <c r="S6" s="738"/>
      <c r="T6" s="738"/>
      <c r="U6" s="738"/>
      <c r="V6" s="738"/>
      <c r="W6" s="738"/>
      <c r="X6" s="738"/>
      <c r="Y6" s="738"/>
      <c r="Z6" s="738"/>
      <c r="AA6" s="738"/>
      <c r="AB6" s="738"/>
      <c r="AC6" s="738"/>
      <c r="AD6" s="738"/>
      <c r="AE6" s="738"/>
      <c r="AF6" s="738"/>
      <c r="AG6" s="738"/>
      <c r="AH6" s="738"/>
      <c r="AI6" s="738"/>
      <c r="AJ6" s="738"/>
      <c r="AK6" s="738"/>
      <c r="AL6" s="738"/>
      <c r="AM6" s="738"/>
      <c r="AN6" s="738"/>
      <c r="AO6" s="738"/>
      <c r="AP6" s="738"/>
      <c r="AQ6" s="738"/>
      <c r="AR6" s="738"/>
      <c r="AS6" s="738"/>
      <c r="AT6" s="739"/>
    </row>
    <row r="7" spans="1:91" x14ac:dyDescent="0.2">
      <c r="A7" s="41"/>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row>
    <row r="8" spans="1:91" ht="18" customHeight="1" x14ac:dyDescent="0.2">
      <c r="A8" s="41"/>
      <c r="B8" s="817" t="s">
        <v>298</v>
      </c>
      <c r="C8" s="818"/>
      <c r="D8" s="818"/>
      <c r="E8" s="818"/>
      <c r="F8" s="818"/>
      <c r="G8" s="818"/>
      <c r="H8" s="818"/>
      <c r="I8" s="818"/>
      <c r="J8" s="787" t="s">
        <v>283</v>
      </c>
      <c r="K8" s="787"/>
      <c r="L8" s="787"/>
      <c r="M8" s="787"/>
      <c r="N8" s="787"/>
      <c r="O8" s="787"/>
      <c r="P8" s="787"/>
      <c r="Q8" s="787"/>
      <c r="R8" s="787"/>
      <c r="S8" s="787"/>
      <c r="T8" s="787"/>
      <c r="U8" s="787"/>
      <c r="V8" s="787"/>
      <c r="W8" s="787"/>
      <c r="X8" s="787"/>
      <c r="Y8" s="787"/>
      <c r="Z8" s="787"/>
      <c r="AA8" s="787"/>
      <c r="AB8" s="787"/>
      <c r="AC8" s="787"/>
      <c r="AD8" s="787"/>
      <c r="AE8" s="787"/>
      <c r="AF8" s="787"/>
      <c r="AG8" s="787"/>
      <c r="AH8" s="787"/>
      <c r="AI8" s="787"/>
      <c r="AJ8" s="787"/>
      <c r="AK8" s="787"/>
      <c r="AL8" s="787"/>
      <c r="AM8" s="787"/>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row>
    <row r="9" spans="1:91" ht="18.75" customHeight="1" x14ac:dyDescent="0.2">
      <c r="A9" s="41"/>
      <c r="B9" s="818"/>
      <c r="C9" s="818"/>
      <c r="D9" s="818"/>
      <c r="E9" s="818"/>
      <c r="F9" s="818"/>
      <c r="G9" s="818"/>
      <c r="H9" s="818"/>
      <c r="I9" s="818"/>
      <c r="J9" s="787"/>
      <c r="K9" s="787"/>
      <c r="L9" s="787"/>
      <c r="M9" s="787"/>
      <c r="N9" s="787"/>
      <c r="O9" s="787"/>
      <c r="P9" s="787"/>
      <c r="Q9" s="787"/>
      <c r="R9" s="787"/>
      <c r="S9" s="787"/>
      <c r="T9" s="787"/>
      <c r="U9" s="787"/>
      <c r="V9" s="787"/>
      <c r="W9" s="787"/>
      <c r="X9" s="787"/>
      <c r="Y9" s="787"/>
      <c r="Z9" s="787"/>
      <c r="AA9" s="787"/>
      <c r="AB9" s="787"/>
      <c r="AC9" s="787"/>
      <c r="AD9" s="787"/>
      <c r="AE9" s="787"/>
      <c r="AF9" s="787"/>
      <c r="AG9" s="787"/>
      <c r="AH9" s="787"/>
      <c r="AI9" s="787"/>
      <c r="AJ9" s="787"/>
      <c r="AK9" s="787"/>
      <c r="AL9" s="787"/>
      <c r="AM9" s="787"/>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row>
    <row r="10" spans="1:91" ht="15" customHeight="1" x14ac:dyDescent="0.2">
      <c r="A10" s="41"/>
      <c r="B10" s="818"/>
      <c r="C10" s="818"/>
      <c r="D10" s="818"/>
      <c r="E10" s="818"/>
      <c r="F10" s="818"/>
      <c r="G10" s="818"/>
      <c r="H10" s="818"/>
      <c r="I10" s="818"/>
      <c r="J10" s="787"/>
      <c r="K10" s="787"/>
      <c r="L10" s="787"/>
      <c r="M10" s="787"/>
      <c r="N10" s="787"/>
      <c r="O10" s="787"/>
      <c r="P10" s="787"/>
      <c r="Q10" s="787"/>
      <c r="R10" s="787"/>
      <c r="S10" s="787"/>
      <c r="T10" s="787"/>
      <c r="U10" s="787"/>
      <c r="V10" s="787"/>
      <c r="W10" s="787"/>
      <c r="X10" s="787"/>
      <c r="Y10" s="787"/>
      <c r="Z10" s="787"/>
      <c r="AA10" s="787"/>
      <c r="AB10" s="787"/>
      <c r="AC10" s="787"/>
      <c r="AD10" s="787"/>
      <c r="AE10" s="787"/>
      <c r="AF10" s="787"/>
      <c r="AG10" s="787"/>
      <c r="AH10" s="787"/>
      <c r="AI10" s="787"/>
      <c r="AJ10" s="787"/>
      <c r="AK10" s="787"/>
      <c r="AL10" s="787"/>
      <c r="AM10" s="787"/>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row>
    <row r="11" spans="1:91" ht="16" thickBot="1" x14ac:dyDescent="0.25">
      <c r="A11" s="41"/>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row>
    <row r="12" spans="1:91" ht="15" customHeight="1" x14ac:dyDescent="0.2">
      <c r="A12" s="41"/>
      <c r="B12" s="749" t="s">
        <v>187</v>
      </c>
      <c r="C12" s="749"/>
      <c r="D12" s="750"/>
      <c r="E12" s="788" t="s">
        <v>284</v>
      </c>
      <c r="F12" s="789"/>
      <c r="G12" s="789"/>
      <c r="H12" s="789"/>
      <c r="I12" s="790"/>
      <c r="J12" s="4" t="e">
        <f>IF(AND('Mapa final'!#REF!="Muy Alta",'Mapa final'!#REF!="Leve"),CONCATENATE("R1C",'Mapa final'!$Q$14),"")</f>
        <v>#REF!</v>
      </c>
      <c r="K12" s="5" t="e">
        <f>IF(AND('Mapa final'!#REF!="Muy Alta",'Mapa final'!#REF!="Leve"),CONCATENATE("R1C",'Mapa final'!#REF!),"")</f>
        <v>#REF!</v>
      </c>
      <c r="L12" s="5" t="e">
        <f>IF(AND('Mapa final'!#REF!="Muy Alta",'Mapa final'!#REF!="Leve"),CONCATENATE("R1C",'Mapa final'!#REF!),"")</f>
        <v>#REF!</v>
      </c>
      <c r="M12" s="5" t="e">
        <f>IF(AND('Mapa final'!#REF!="Muy Alta",'Mapa final'!#REF!="Leve"),CONCATENATE("R1C",'Mapa final'!#REF!),"")</f>
        <v>#REF!</v>
      </c>
      <c r="N12" s="5" t="e">
        <f>IF(AND('Mapa final'!#REF!="Muy Alta",'Mapa final'!#REF!="Leve"),CONCATENATE("R1C",'Mapa final'!#REF!),"")</f>
        <v>#REF!</v>
      </c>
      <c r="O12" s="6" t="e">
        <f>IF(AND('Mapa final'!#REF!="Muy Alta",'Mapa final'!#REF!="Leve"),CONCATENATE("R1C",'Mapa final'!#REF!),"")</f>
        <v>#REF!</v>
      </c>
      <c r="P12" s="4" t="e">
        <f>IF(AND('Mapa final'!#REF!="Muy Alta",'Mapa final'!#REF!="Menor"),CONCATENATE("R1C",'Mapa final'!$Q$14),"")</f>
        <v>#REF!</v>
      </c>
      <c r="Q12" s="5" t="e">
        <f>IF(AND('Mapa final'!#REF!="Muy Alta",'Mapa final'!#REF!="Menor"),CONCATENATE("R1C",'Mapa final'!#REF!),"")</f>
        <v>#REF!</v>
      </c>
      <c r="R12" s="5" t="e">
        <f>IF(AND('Mapa final'!#REF!="Muy Alta",'Mapa final'!#REF!="Menor"),CONCATENATE("R1C",'Mapa final'!#REF!),"")</f>
        <v>#REF!</v>
      </c>
      <c r="S12" s="5" t="e">
        <f>IF(AND('Mapa final'!#REF!="Muy Alta",'Mapa final'!#REF!="Menor"),CONCATENATE("R1C",'Mapa final'!#REF!),"")</f>
        <v>#REF!</v>
      </c>
      <c r="T12" s="5" t="e">
        <f>IF(AND('Mapa final'!#REF!="Muy Alta",'Mapa final'!#REF!="Menor"),CONCATENATE("R1C",'Mapa final'!#REF!),"")</f>
        <v>#REF!</v>
      </c>
      <c r="U12" s="6" t="e">
        <f>IF(AND('Mapa final'!#REF!="Muy Alta",'Mapa final'!#REF!="Menor"),CONCATENATE("R1C",'Mapa final'!#REF!),"")</f>
        <v>#REF!</v>
      </c>
      <c r="V12" s="4" t="e">
        <f>IF(AND('Mapa final'!#REF!="Muy Alta",'Mapa final'!#REF!="Moderado"),CONCATENATE("R1C",'Mapa final'!$Q$14),"")</f>
        <v>#REF!</v>
      </c>
      <c r="W12" s="5" t="e">
        <f>IF(AND('Mapa final'!#REF!="Muy Alta",'Mapa final'!#REF!="Moderado"),CONCATENATE("R1C",'Mapa final'!#REF!),"")</f>
        <v>#REF!</v>
      </c>
      <c r="X12" s="5" t="e">
        <f>IF(AND('Mapa final'!#REF!="Muy Alta",'Mapa final'!#REF!="Moderado"),CONCATENATE("R1C",'Mapa final'!#REF!),"")</f>
        <v>#REF!</v>
      </c>
      <c r="Y12" s="5" t="e">
        <f>IF(AND('Mapa final'!#REF!="Muy Alta",'Mapa final'!#REF!="Moderado"),CONCATENATE("R1C",'Mapa final'!#REF!),"")</f>
        <v>#REF!</v>
      </c>
      <c r="Z12" s="5" t="e">
        <f>IF(AND('Mapa final'!#REF!="Muy Alta",'Mapa final'!#REF!="Moderado"),CONCATENATE("R1C",'Mapa final'!#REF!),"")</f>
        <v>#REF!</v>
      </c>
      <c r="AA12" s="6" t="e">
        <f>IF(AND('Mapa final'!#REF!="Muy Alta",'Mapa final'!#REF!="Moderado"),CONCATENATE("R1C",'Mapa final'!#REF!),"")</f>
        <v>#REF!</v>
      </c>
      <c r="AB12" s="4" t="e">
        <f>IF(AND('Mapa final'!#REF!="Muy Alta",'Mapa final'!#REF!="Mayor"),CONCATENATE("R1C",'Mapa final'!$Q$14),"")</f>
        <v>#REF!</v>
      </c>
      <c r="AC12" s="5" t="e">
        <f>IF(AND('Mapa final'!#REF!="Muy Alta",'Mapa final'!#REF!="Mayor"),CONCATENATE("R1C",'Mapa final'!#REF!),"")</f>
        <v>#REF!</v>
      </c>
      <c r="AD12" s="5" t="e">
        <f>IF(AND('Mapa final'!#REF!="Muy Alta",'Mapa final'!#REF!="Mayor"),CONCATENATE("R1C",'Mapa final'!#REF!),"")</f>
        <v>#REF!</v>
      </c>
      <c r="AE12" s="5" t="e">
        <f>IF(AND('Mapa final'!#REF!="Muy Alta",'Mapa final'!#REF!="Mayor"),CONCATENATE("R1C",'Mapa final'!#REF!),"")</f>
        <v>#REF!</v>
      </c>
      <c r="AF12" s="5" t="e">
        <f>IF(AND('Mapa final'!#REF!="Muy Alta",'Mapa final'!#REF!="Mayor"),CONCATENATE("R1C",'Mapa final'!#REF!),"")</f>
        <v>#REF!</v>
      </c>
      <c r="AG12" s="6" t="e">
        <f>IF(AND('Mapa final'!#REF!="Muy Alta",'Mapa final'!#REF!="Mayor"),CONCATENATE("R1C",'Mapa final'!#REF!),"")</f>
        <v>#REF!</v>
      </c>
      <c r="AH12" s="7" t="e">
        <f>IF(AND('Mapa final'!#REF!="Muy Alta",'Mapa final'!#REF!="Catastrófico"),CONCATENATE("R1C",'Mapa final'!$Q$14),"")</f>
        <v>#REF!</v>
      </c>
      <c r="AI12" s="8" t="e">
        <f>IF(AND('Mapa final'!#REF!="Muy Alta",'Mapa final'!#REF!="Catastrófico"),CONCATENATE("R1C",'Mapa final'!#REF!),"")</f>
        <v>#REF!</v>
      </c>
      <c r="AJ12" s="8" t="e">
        <f>IF(AND('Mapa final'!#REF!="Muy Alta",'Mapa final'!#REF!="Catastrófico"),CONCATENATE("R1C",'Mapa final'!#REF!),"")</f>
        <v>#REF!</v>
      </c>
      <c r="AK12" s="8" t="e">
        <f>IF(AND('Mapa final'!#REF!="Muy Alta",'Mapa final'!#REF!="Catastrófico"),CONCATENATE("R1C",'Mapa final'!#REF!),"")</f>
        <v>#REF!</v>
      </c>
      <c r="AL12" s="8" t="e">
        <f>IF(AND('Mapa final'!#REF!="Muy Alta",'Mapa final'!#REF!="Catastrófico"),CONCATENATE("R1C",'Mapa final'!#REF!),"")</f>
        <v>#REF!</v>
      </c>
      <c r="AM12" s="9" t="e">
        <f>IF(AND('Mapa final'!#REF!="Muy Alta",'Mapa final'!#REF!="Catastrófico"),CONCATENATE("R1C",'Mapa final'!#REF!),"")</f>
        <v>#REF!</v>
      </c>
      <c r="AN12" s="41"/>
      <c r="AO12" s="808" t="s">
        <v>285</v>
      </c>
      <c r="AP12" s="809"/>
      <c r="AQ12" s="809"/>
      <c r="AR12" s="809"/>
      <c r="AS12" s="809"/>
      <c r="AT12" s="810"/>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row>
    <row r="13" spans="1:91" ht="15" customHeight="1" x14ac:dyDescent="0.2">
      <c r="A13" s="41"/>
      <c r="B13" s="749"/>
      <c r="C13" s="749"/>
      <c r="D13" s="750"/>
      <c r="E13" s="791"/>
      <c r="F13" s="792"/>
      <c r="G13" s="792"/>
      <c r="H13" s="792"/>
      <c r="I13" s="793"/>
      <c r="J13" s="10" t="e">
        <f>IF(AND('Mapa final'!#REF!="Muy Alta",'Mapa final'!#REF!="Leve"),CONCATENATE("R2C",'Mapa final'!#REF!),"")</f>
        <v>#REF!</v>
      </c>
      <c r="K13" s="11" t="e">
        <f>IF(AND('Mapa final'!#REF!="Muy Alta",'Mapa final'!#REF!="Leve"),CONCATENATE("R2C",'Mapa final'!#REF!),"")</f>
        <v>#REF!</v>
      </c>
      <c r="L13" s="11" t="e">
        <f>IF(AND('Mapa final'!#REF!="Muy Alta",'Mapa final'!#REF!="Leve"),CONCATENATE("R2C",'Mapa final'!#REF!),"")</f>
        <v>#REF!</v>
      </c>
      <c r="M13" s="11" t="e">
        <f>IF(AND('Mapa final'!#REF!="Muy Alta",'Mapa final'!#REF!="Leve"),CONCATENATE("R2C",'Mapa final'!#REF!),"")</f>
        <v>#REF!</v>
      </c>
      <c r="N13" s="11" t="e">
        <f>IF(AND('Mapa final'!#REF!="Muy Alta",'Mapa final'!#REF!="Leve"),CONCATENATE("R2C",'Mapa final'!#REF!),"")</f>
        <v>#REF!</v>
      </c>
      <c r="O13" s="12" t="e">
        <f>IF(AND('Mapa final'!#REF!="Muy Alta",'Mapa final'!#REF!="Leve"),CONCATENATE("R2C",'Mapa final'!#REF!),"")</f>
        <v>#REF!</v>
      </c>
      <c r="P13" s="10" t="e">
        <f>IF(AND('Mapa final'!#REF!="Muy Alta",'Mapa final'!#REF!="Menor"),CONCATENATE("R2C",'Mapa final'!#REF!),"")</f>
        <v>#REF!</v>
      </c>
      <c r="Q13" s="11" t="e">
        <f>IF(AND('Mapa final'!#REF!="Muy Alta",'Mapa final'!#REF!="Menor"),CONCATENATE("R2C",'Mapa final'!#REF!),"")</f>
        <v>#REF!</v>
      </c>
      <c r="R13" s="11" t="e">
        <f>IF(AND('Mapa final'!#REF!="Muy Alta",'Mapa final'!#REF!="Menor"),CONCATENATE("R2C",'Mapa final'!#REF!),"")</f>
        <v>#REF!</v>
      </c>
      <c r="S13" s="11" t="e">
        <f>IF(AND('Mapa final'!#REF!="Muy Alta",'Mapa final'!#REF!="Menor"),CONCATENATE("R2C",'Mapa final'!#REF!),"")</f>
        <v>#REF!</v>
      </c>
      <c r="T13" s="11" t="e">
        <f>IF(AND('Mapa final'!#REF!="Muy Alta",'Mapa final'!#REF!="Menor"),CONCATENATE("R2C",'Mapa final'!#REF!),"")</f>
        <v>#REF!</v>
      </c>
      <c r="U13" s="12" t="e">
        <f>IF(AND('Mapa final'!#REF!="Muy Alta",'Mapa final'!#REF!="Menor"),CONCATENATE("R2C",'Mapa final'!#REF!),"")</f>
        <v>#REF!</v>
      </c>
      <c r="V13" s="10" t="e">
        <f>IF(AND('Mapa final'!#REF!="Muy Alta",'Mapa final'!#REF!="Moderado"),CONCATENATE("R2C",'Mapa final'!#REF!),"")</f>
        <v>#REF!</v>
      </c>
      <c r="W13" s="11" t="e">
        <f>IF(AND('Mapa final'!#REF!="Muy Alta",'Mapa final'!#REF!="Moderado"),CONCATENATE("R2C",'Mapa final'!#REF!),"")</f>
        <v>#REF!</v>
      </c>
      <c r="X13" s="11" t="e">
        <f>IF(AND('Mapa final'!#REF!="Muy Alta",'Mapa final'!#REF!="Moderado"),CONCATENATE("R2C",'Mapa final'!#REF!),"")</f>
        <v>#REF!</v>
      </c>
      <c r="Y13" s="11" t="e">
        <f>IF(AND('Mapa final'!#REF!="Muy Alta",'Mapa final'!#REF!="Moderado"),CONCATENATE("R2C",'Mapa final'!#REF!),"")</f>
        <v>#REF!</v>
      </c>
      <c r="Z13" s="11" t="e">
        <f>IF(AND('Mapa final'!#REF!="Muy Alta",'Mapa final'!#REF!="Moderado"),CONCATENATE("R2C",'Mapa final'!#REF!),"")</f>
        <v>#REF!</v>
      </c>
      <c r="AA13" s="12" t="e">
        <f>IF(AND('Mapa final'!#REF!="Muy Alta",'Mapa final'!#REF!="Moderado"),CONCATENATE("R2C",'Mapa final'!#REF!),"")</f>
        <v>#REF!</v>
      </c>
      <c r="AB13" s="10" t="e">
        <f>IF(AND('Mapa final'!#REF!="Muy Alta",'Mapa final'!#REF!="Mayor"),CONCATENATE("R2C",'Mapa final'!#REF!),"")</f>
        <v>#REF!</v>
      </c>
      <c r="AC13" s="11" t="e">
        <f>IF(AND('Mapa final'!#REF!="Muy Alta",'Mapa final'!#REF!="Mayor"),CONCATENATE("R2C",'Mapa final'!#REF!),"")</f>
        <v>#REF!</v>
      </c>
      <c r="AD13" s="11" t="e">
        <f>IF(AND('Mapa final'!#REF!="Muy Alta",'Mapa final'!#REF!="Mayor"),CONCATENATE("R2C",'Mapa final'!#REF!),"")</f>
        <v>#REF!</v>
      </c>
      <c r="AE13" s="11" t="e">
        <f>IF(AND('Mapa final'!#REF!="Muy Alta",'Mapa final'!#REF!="Mayor"),CONCATENATE("R2C",'Mapa final'!#REF!),"")</f>
        <v>#REF!</v>
      </c>
      <c r="AF13" s="11" t="e">
        <f>IF(AND('Mapa final'!#REF!="Muy Alta",'Mapa final'!#REF!="Mayor"),CONCATENATE("R2C",'Mapa final'!#REF!),"")</f>
        <v>#REF!</v>
      </c>
      <c r="AG13" s="12" t="e">
        <f>IF(AND('Mapa final'!#REF!="Muy Alta",'Mapa final'!#REF!="Mayor"),CONCATENATE("R2C",'Mapa final'!#REF!),"")</f>
        <v>#REF!</v>
      </c>
      <c r="AH13" s="13" t="e">
        <f>IF(AND('Mapa final'!#REF!="Muy Alta",'Mapa final'!#REF!="Catastrófico"),CONCATENATE("R2C",'Mapa final'!#REF!),"")</f>
        <v>#REF!</v>
      </c>
      <c r="AI13" s="14" t="e">
        <f>IF(AND('Mapa final'!#REF!="Muy Alta",'Mapa final'!#REF!="Catastrófico"),CONCATENATE("R2C",'Mapa final'!#REF!),"")</f>
        <v>#REF!</v>
      </c>
      <c r="AJ13" s="14" t="e">
        <f>IF(AND('Mapa final'!#REF!="Muy Alta",'Mapa final'!#REF!="Catastrófico"),CONCATENATE("R2C",'Mapa final'!#REF!),"")</f>
        <v>#REF!</v>
      </c>
      <c r="AK13" s="14" t="e">
        <f>IF(AND('Mapa final'!#REF!="Muy Alta",'Mapa final'!#REF!="Catastrófico"),CONCATENATE("R2C",'Mapa final'!#REF!),"")</f>
        <v>#REF!</v>
      </c>
      <c r="AL13" s="14" t="e">
        <f>IF(AND('Mapa final'!#REF!="Muy Alta",'Mapa final'!#REF!="Catastrófico"),CONCATENATE("R2C",'Mapa final'!#REF!),"")</f>
        <v>#REF!</v>
      </c>
      <c r="AM13" s="15" t="e">
        <f>IF(AND('Mapa final'!#REF!="Muy Alta",'Mapa final'!#REF!="Catastrófico"),CONCATENATE("R2C",'Mapa final'!#REF!),"")</f>
        <v>#REF!</v>
      </c>
      <c r="AN13" s="41"/>
      <c r="AO13" s="811"/>
      <c r="AP13" s="812"/>
      <c r="AQ13" s="812"/>
      <c r="AR13" s="812"/>
      <c r="AS13" s="812"/>
      <c r="AT13" s="813"/>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row>
    <row r="14" spans="1:91" ht="15" customHeight="1" x14ac:dyDescent="0.2">
      <c r="A14" s="41"/>
      <c r="B14" s="749"/>
      <c r="C14" s="749"/>
      <c r="D14" s="750"/>
      <c r="E14" s="791"/>
      <c r="F14" s="792"/>
      <c r="G14" s="792"/>
      <c r="H14" s="792"/>
      <c r="I14" s="793"/>
      <c r="J14" s="10" t="e">
        <f>IF(AND('Mapa final'!#REF!="Muy Alta",'Mapa final'!#REF!="Leve"),CONCATENATE("R3C",'Mapa final'!#REF!),"")</f>
        <v>#REF!</v>
      </c>
      <c r="K14" s="11" t="e">
        <f>IF(AND('Mapa final'!#REF!="Muy Alta",'Mapa final'!#REF!="Leve"),CONCATENATE("R3C",'Mapa final'!#REF!),"")</f>
        <v>#REF!</v>
      </c>
      <c r="L14" s="11" t="e">
        <f>IF(AND('Mapa final'!#REF!="Muy Alta",'Mapa final'!#REF!="Leve"),CONCATENATE("R3C",'Mapa final'!#REF!),"")</f>
        <v>#REF!</v>
      </c>
      <c r="M14" s="11" t="e">
        <f>IF(AND('Mapa final'!#REF!="Muy Alta",'Mapa final'!#REF!="Leve"),CONCATENATE("R3C",'Mapa final'!#REF!),"")</f>
        <v>#REF!</v>
      </c>
      <c r="N14" s="11" t="e">
        <f>IF(AND('Mapa final'!#REF!="Muy Alta",'Mapa final'!#REF!="Leve"),CONCATENATE("R3C",'Mapa final'!#REF!),"")</f>
        <v>#REF!</v>
      </c>
      <c r="O14" s="12" t="e">
        <f>IF(AND('Mapa final'!#REF!="Muy Alta",'Mapa final'!#REF!="Leve"),CONCATENATE("R3C",'Mapa final'!#REF!),"")</f>
        <v>#REF!</v>
      </c>
      <c r="P14" s="10" t="e">
        <f>IF(AND('Mapa final'!#REF!="Muy Alta",'Mapa final'!#REF!="Menor"),CONCATENATE("R3C",'Mapa final'!#REF!),"")</f>
        <v>#REF!</v>
      </c>
      <c r="Q14" s="11" t="e">
        <f>IF(AND('Mapa final'!#REF!="Muy Alta",'Mapa final'!#REF!="Menor"),CONCATENATE("R3C",'Mapa final'!#REF!),"")</f>
        <v>#REF!</v>
      </c>
      <c r="R14" s="11" t="e">
        <f>IF(AND('Mapa final'!#REF!="Muy Alta",'Mapa final'!#REF!="Menor"),CONCATENATE("R3C",'Mapa final'!#REF!),"")</f>
        <v>#REF!</v>
      </c>
      <c r="S14" s="11" t="e">
        <f>IF(AND('Mapa final'!#REF!="Muy Alta",'Mapa final'!#REF!="Menor"),CONCATENATE("R3C",'Mapa final'!#REF!),"")</f>
        <v>#REF!</v>
      </c>
      <c r="T14" s="11" t="e">
        <f>IF(AND('Mapa final'!#REF!="Muy Alta",'Mapa final'!#REF!="Menor"),CONCATENATE("R3C",'Mapa final'!#REF!),"")</f>
        <v>#REF!</v>
      </c>
      <c r="U14" s="12" t="e">
        <f>IF(AND('Mapa final'!#REF!="Muy Alta",'Mapa final'!#REF!="Menor"),CONCATENATE("R3C",'Mapa final'!#REF!),"")</f>
        <v>#REF!</v>
      </c>
      <c r="V14" s="10" t="e">
        <f>IF(AND('Mapa final'!#REF!="Muy Alta",'Mapa final'!#REF!="Moderado"),CONCATENATE("R3C",'Mapa final'!#REF!),"")</f>
        <v>#REF!</v>
      </c>
      <c r="W14" s="11" t="e">
        <f>IF(AND('Mapa final'!#REF!="Muy Alta",'Mapa final'!#REF!="Moderado"),CONCATENATE("R3C",'Mapa final'!#REF!),"")</f>
        <v>#REF!</v>
      </c>
      <c r="X14" s="11" t="e">
        <f>IF(AND('Mapa final'!#REF!="Muy Alta",'Mapa final'!#REF!="Moderado"),CONCATENATE("R3C",'Mapa final'!#REF!),"")</f>
        <v>#REF!</v>
      </c>
      <c r="Y14" s="11" t="e">
        <f>IF(AND('Mapa final'!#REF!="Muy Alta",'Mapa final'!#REF!="Moderado"),CONCATENATE("R3C",'Mapa final'!#REF!),"")</f>
        <v>#REF!</v>
      </c>
      <c r="Z14" s="11" t="e">
        <f>IF(AND('Mapa final'!#REF!="Muy Alta",'Mapa final'!#REF!="Moderado"),CONCATENATE("R3C",'Mapa final'!#REF!),"")</f>
        <v>#REF!</v>
      </c>
      <c r="AA14" s="12" t="e">
        <f>IF(AND('Mapa final'!#REF!="Muy Alta",'Mapa final'!#REF!="Moderado"),CONCATENATE("R3C",'Mapa final'!#REF!),"")</f>
        <v>#REF!</v>
      </c>
      <c r="AB14" s="10" t="e">
        <f>IF(AND('Mapa final'!#REF!="Muy Alta",'Mapa final'!#REF!="Mayor"),CONCATENATE("R3C",'Mapa final'!#REF!),"")</f>
        <v>#REF!</v>
      </c>
      <c r="AC14" s="11" t="e">
        <f>IF(AND('Mapa final'!#REF!="Muy Alta",'Mapa final'!#REF!="Mayor"),CONCATENATE("R3C",'Mapa final'!#REF!),"")</f>
        <v>#REF!</v>
      </c>
      <c r="AD14" s="11" t="e">
        <f>IF(AND('Mapa final'!#REF!="Muy Alta",'Mapa final'!#REF!="Mayor"),CONCATENATE("R3C",'Mapa final'!#REF!),"")</f>
        <v>#REF!</v>
      </c>
      <c r="AE14" s="11" t="e">
        <f>IF(AND('Mapa final'!#REF!="Muy Alta",'Mapa final'!#REF!="Mayor"),CONCATENATE("R3C",'Mapa final'!#REF!),"")</f>
        <v>#REF!</v>
      </c>
      <c r="AF14" s="11" t="e">
        <f>IF(AND('Mapa final'!#REF!="Muy Alta",'Mapa final'!#REF!="Mayor"),CONCATENATE("R3C",'Mapa final'!#REF!),"")</f>
        <v>#REF!</v>
      </c>
      <c r="AG14" s="12" t="e">
        <f>IF(AND('Mapa final'!#REF!="Muy Alta",'Mapa final'!#REF!="Mayor"),CONCATENATE("R3C",'Mapa final'!#REF!),"")</f>
        <v>#REF!</v>
      </c>
      <c r="AH14" s="13" t="e">
        <f>IF(AND('Mapa final'!#REF!="Muy Alta",'Mapa final'!#REF!="Catastrófico"),CONCATENATE("R3C",'Mapa final'!#REF!),"")</f>
        <v>#REF!</v>
      </c>
      <c r="AI14" s="14" t="e">
        <f>IF(AND('Mapa final'!#REF!="Muy Alta",'Mapa final'!#REF!="Catastrófico"),CONCATENATE("R3C",'Mapa final'!#REF!),"")</f>
        <v>#REF!</v>
      </c>
      <c r="AJ14" s="14" t="e">
        <f>IF(AND('Mapa final'!#REF!="Muy Alta",'Mapa final'!#REF!="Catastrófico"),CONCATENATE("R3C",'Mapa final'!#REF!),"")</f>
        <v>#REF!</v>
      </c>
      <c r="AK14" s="14" t="e">
        <f>IF(AND('Mapa final'!#REF!="Muy Alta",'Mapa final'!#REF!="Catastrófico"),CONCATENATE("R3C",'Mapa final'!#REF!),"")</f>
        <v>#REF!</v>
      </c>
      <c r="AL14" s="14" t="e">
        <f>IF(AND('Mapa final'!#REF!="Muy Alta",'Mapa final'!#REF!="Catastrófico"),CONCATENATE("R3C",'Mapa final'!#REF!),"")</f>
        <v>#REF!</v>
      </c>
      <c r="AM14" s="15" t="e">
        <f>IF(AND('Mapa final'!#REF!="Muy Alta",'Mapa final'!#REF!="Catastrófico"),CONCATENATE("R3C",'Mapa final'!#REF!),"")</f>
        <v>#REF!</v>
      </c>
      <c r="AN14" s="41"/>
      <c r="AO14" s="811"/>
      <c r="AP14" s="812"/>
      <c r="AQ14" s="812"/>
      <c r="AR14" s="812"/>
      <c r="AS14" s="812"/>
      <c r="AT14" s="813"/>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row>
    <row r="15" spans="1:91" ht="15" customHeight="1" x14ac:dyDescent="0.2">
      <c r="A15" s="41"/>
      <c r="B15" s="749"/>
      <c r="C15" s="749"/>
      <c r="D15" s="750"/>
      <c r="E15" s="791"/>
      <c r="F15" s="792"/>
      <c r="G15" s="792"/>
      <c r="H15" s="792"/>
      <c r="I15" s="793"/>
      <c r="J15" s="10" t="e">
        <f>IF(AND('Mapa final'!#REF!="Muy Alta",'Mapa final'!#REF!="Leve"),CONCATENATE("R4C",'Mapa final'!#REF!),"")</f>
        <v>#REF!</v>
      </c>
      <c r="K15" s="11" t="e">
        <f>IF(AND('Mapa final'!#REF!="Muy Alta",'Mapa final'!#REF!="Leve"),CONCATENATE("R4C",'Mapa final'!#REF!),"")</f>
        <v>#REF!</v>
      </c>
      <c r="L15" s="11" t="e">
        <f>IF(AND('Mapa final'!#REF!="Muy Alta",'Mapa final'!#REF!="Leve"),CONCATENATE("R4C",'Mapa final'!#REF!),"")</f>
        <v>#REF!</v>
      </c>
      <c r="M15" s="11" t="e">
        <f>IF(AND('Mapa final'!#REF!="Muy Alta",'Mapa final'!#REF!="Leve"),CONCATENATE("R4C",'Mapa final'!#REF!),"")</f>
        <v>#REF!</v>
      </c>
      <c r="N15" s="11" t="e">
        <f>IF(AND('Mapa final'!#REF!="Muy Alta",'Mapa final'!#REF!="Leve"),CONCATENATE("R4C",'Mapa final'!#REF!),"")</f>
        <v>#REF!</v>
      </c>
      <c r="O15" s="12" t="e">
        <f>IF(AND('Mapa final'!#REF!="Muy Alta",'Mapa final'!#REF!="Leve"),CONCATENATE("R4C",'Mapa final'!#REF!),"")</f>
        <v>#REF!</v>
      </c>
      <c r="P15" s="10" t="e">
        <f>IF(AND('Mapa final'!#REF!="Muy Alta",'Mapa final'!#REF!="Menor"),CONCATENATE("R4C",'Mapa final'!#REF!),"")</f>
        <v>#REF!</v>
      </c>
      <c r="Q15" s="11" t="e">
        <f>IF(AND('Mapa final'!#REF!="Muy Alta",'Mapa final'!#REF!="Menor"),CONCATENATE("R4C",'Mapa final'!#REF!),"")</f>
        <v>#REF!</v>
      </c>
      <c r="R15" s="11" t="e">
        <f>IF(AND('Mapa final'!#REF!="Muy Alta",'Mapa final'!#REF!="Menor"),CONCATENATE("R4C",'Mapa final'!#REF!),"")</f>
        <v>#REF!</v>
      </c>
      <c r="S15" s="11" t="e">
        <f>IF(AND('Mapa final'!#REF!="Muy Alta",'Mapa final'!#REF!="Menor"),CONCATENATE("R4C",'Mapa final'!#REF!),"")</f>
        <v>#REF!</v>
      </c>
      <c r="T15" s="11" t="e">
        <f>IF(AND('Mapa final'!#REF!="Muy Alta",'Mapa final'!#REF!="Menor"),CONCATENATE("R4C",'Mapa final'!#REF!),"")</f>
        <v>#REF!</v>
      </c>
      <c r="U15" s="12" t="e">
        <f>IF(AND('Mapa final'!#REF!="Muy Alta",'Mapa final'!#REF!="Menor"),CONCATENATE("R4C",'Mapa final'!#REF!),"")</f>
        <v>#REF!</v>
      </c>
      <c r="V15" s="10" t="e">
        <f>IF(AND('Mapa final'!#REF!="Muy Alta",'Mapa final'!#REF!="Moderado"),CONCATENATE("R4C",'Mapa final'!#REF!),"")</f>
        <v>#REF!</v>
      </c>
      <c r="W15" s="11" t="e">
        <f>IF(AND('Mapa final'!#REF!="Muy Alta",'Mapa final'!#REF!="Moderado"),CONCATENATE("R4C",'Mapa final'!#REF!),"")</f>
        <v>#REF!</v>
      </c>
      <c r="X15" s="11" t="e">
        <f>IF(AND('Mapa final'!#REF!="Muy Alta",'Mapa final'!#REF!="Moderado"),CONCATENATE("R4C",'Mapa final'!#REF!),"")</f>
        <v>#REF!</v>
      </c>
      <c r="Y15" s="11" t="e">
        <f>IF(AND('Mapa final'!#REF!="Muy Alta",'Mapa final'!#REF!="Moderado"),CONCATENATE("R4C",'Mapa final'!#REF!),"")</f>
        <v>#REF!</v>
      </c>
      <c r="Z15" s="11" t="e">
        <f>IF(AND('Mapa final'!#REF!="Muy Alta",'Mapa final'!#REF!="Moderado"),CONCATENATE("R4C",'Mapa final'!#REF!),"")</f>
        <v>#REF!</v>
      </c>
      <c r="AA15" s="12" t="e">
        <f>IF(AND('Mapa final'!#REF!="Muy Alta",'Mapa final'!#REF!="Moderado"),CONCATENATE("R4C",'Mapa final'!#REF!),"")</f>
        <v>#REF!</v>
      </c>
      <c r="AB15" s="10" t="e">
        <f>IF(AND('Mapa final'!#REF!="Muy Alta",'Mapa final'!#REF!="Mayor"),CONCATENATE("R4C",'Mapa final'!#REF!),"")</f>
        <v>#REF!</v>
      </c>
      <c r="AC15" s="11" t="e">
        <f>IF(AND('Mapa final'!#REF!="Muy Alta",'Mapa final'!#REF!="Mayor"),CONCATENATE("R4C",'Mapa final'!#REF!),"")</f>
        <v>#REF!</v>
      </c>
      <c r="AD15" s="11" t="e">
        <f>IF(AND('Mapa final'!#REF!="Muy Alta",'Mapa final'!#REF!="Mayor"),CONCATENATE("R4C",'Mapa final'!#REF!),"")</f>
        <v>#REF!</v>
      </c>
      <c r="AE15" s="11" t="e">
        <f>IF(AND('Mapa final'!#REF!="Muy Alta",'Mapa final'!#REF!="Mayor"),CONCATENATE("R4C",'Mapa final'!#REF!),"")</f>
        <v>#REF!</v>
      </c>
      <c r="AF15" s="11" t="e">
        <f>IF(AND('Mapa final'!#REF!="Muy Alta",'Mapa final'!#REF!="Mayor"),CONCATENATE("R4C",'Mapa final'!#REF!),"")</f>
        <v>#REF!</v>
      </c>
      <c r="AG15" s="12" t="e">
        <f>IF(AND('Mapa final'!#REF!="Muy Alta",'Mapa final'!#REF!="Mayor"),CONCATENATE("R4C",'Mapa final'!#REF!),"")</f>
        <v>#REF!</v>
      </c>
      <c r="AH15" s="13" t="e">
        <f>IF(AND('Mapa final'!#REF!="Muy Alta",'Mapa final'!#REF!="Catastrófico"),CONCATENATE("R4C",'Mapa final'!#REF!),"")</f>
        <v>#REF!</v>
      </c>
      <c r="AI15" s="14" t="e">
        <f>IF(AND('Mapa final'!#REF!="Muy Alta",'Mapa final'!#REF!="Catastrófico"),CONCATENATE("R4C",'Mapa final'!#REF!),"")</f>
        <v>#REF!</v>
      </c>
      <c r="AJ15" s="14" t="e">
        <f>IF(AND('Mapa final'!#REF!="Muy Alta",'Mapa final'!#REF!="Catastrófico"),CONCATENATE("R4C",'Mapa final'!#REF!),"")</f>
        <v>#REF!</v>
      </c>
      <c r="AK15" s="14" t="e">
        <f>IF(AND('Mapa final'!#REF!="Muy Alta",'Mapa final'!#REF!="Catastrófico"),CONCATENATE("R4C",'Mapa final'!#REF!),"")</f>
        <v>#REF!</v>
      </c>
      <c r="AL15" s="14" t="e">
        <f>IF(AND('Mapa final'!#REF!="Muy Alta",'Mapa final'!#REF!="Catastrófico"),CONCATENATE("R4C",'Mapa final'!#REF!),"")</f>
        <v>#REF!</v>
      </c>
      <c r="AM15" s="15" t="e">
        <f>IF(AND('Mapa final'!#REF!="Muy Alta",'Mapa final'!#REF!="Catastrófico"),CONCATENATE("R4C",'Mapa final'!#REF!),"")</f>
        <v>#REF!</v>
      </c>
      <c r="AN15" s="41"/>
      <c r="AO15" s="811"/>
      <c r="AP15" s="812"/>
      <c r="AQ15" s="812"/>
      <c r="AR15" s="812"/>
      <c r="AS15" s="812"/>
      <c r="AT15" s="813"/>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row>
    <row r="16" spans="1:91" ht="15" customHeight="1" x14ac:dyDescent="0.2">
      <c r="A16" s="41"/>
      <c r="B16" s="749"/>
      <c r="C16" s="749"/>
      <c r="D16" s="750"/>
      <c r="E16" s="791"/>
      <c r="F16" s="792"/>
      <c r="G16" s="792"/>
      <c r="H16" s="792"/>
      <c r="I16" s="793"/>
      <c r="J16" s="10" t="e">
        <f>IF(AND('Mapa final'!#REF!="Muy Alta",'Mapa final'!#REF!="Leve"),CONCATENATE("R5C",'Mapa final'!#REF!),"")</f>
        <v>#REF!</v>
      </c>
      <c r="K16" s="11" t="e">
        <f>IF(AND('Mapa final'!#REF!="Muy Alta",'Mapa final'!#REF!="Leve"),CONCATENATE("R5C",'Mapa final'!#REF!),"")</f>
        <v>#REF!</v>
      </c>
      <c r="L16" s="11" t="e">
        <f>IF(AND('Mapa final'!#REF!="Muy Alta",'Mapa final'!#REF!="Leve"),CONCATENATE("R5C",'Mapa final'!#REF!),"")</f>
        <v>#REF!</v>
      </c>
      <c r="M16" s="11" t="e">
        <f>IF(AND('Mapa final'!#REF!="Muy Alta",'Mapa final'!#REF!="Leve"),CONCATENATE("R5C",'Mapa final'!#REF!),"")</f>
        <v>#REF!</v>
      </c>
      <c r="N16" s="11" t="e">
        <f>IF(AND('Mapa final'!#REF!="Muy Alta",'Mapa final'!#REF!="Leve"),CONCATENATE("R5C",'Mapa final'!#REF!),"")</f>
        <v>#REF!</v>
      </c>
      <c r="O16" s="12" t="e">
        <f>IF(AND('Mapa final'!#REF!="Muy Alta",'Mapa final'!#REF!="Leve"),CONCATENATE("R5C",'Mapa final'!#REF!),"")</f>
        <v>#REF!</v>
      </c>
      <c r="P16" s="10" t="e">
        <f>IF(AND('Mapa final'!#REF!="Muy Alta",'Mapa final'!#REF!="Menor"),CONCATENATE("R5C",'Mapa final'!#REF!),"")</f>
        <v>#REF!</v>
      </c>
      <c r="Q16" s="11" t="e">
        <f>IF(AND('Mapa final'!#REF!="Muy Alta",'Mapa final'!#REF!="Menor"),CONCATENATE("R5C",'Mapa final'!#REF!),"")</f>
        <v>#REF!</v>
      </c>
      <c r="R16" s="11" t="e">
        <f>IF(AND('Mapa final'!#REF!="Muy Alta",'Mapa final'!#REF!="Menor"),CONCATENATE("R5C",'Mapa final'!#REF!),"")</f>
        <v>#REF!</v>
      </c>
      <c r="S16" s="11" t="e">
        <f>IF(AND('Mapa final'!#REF!="Muy Alta",'Mapa final'!#REF!="Menor"),CONCATENATE("R5C",'Mapa final'!#REF!),"")</f>
        <v>#REF!</v>
      </c>
      <c r="T16" s="11" t="e">
        <f>IF(AND('Mapa final'!#REF!="Muy Alta",'Mapa final'!#REF!="Menor"),CONCATENATE("R5C",'Mapa final'!#REF!),"")</f>
        <v>#REF!</v>
      </c>
      <c r="U16" s="12" t="e">
        <f>IF(AND('Mapa final'!#REF!="Muy Alta",'Mapa final'!#REF!="Menor"),CONCATENATE("R5C",'Mapa final'!#REF!),"")</f>
        <v>#REF!</v>
      </c>
      <c r="V16" s="10" t="e">
        <f>IF(AND('Mapa final'!#REF!="Muy Alta",'Mapa final'!#REF!="Moderado"),CONCATENATE("R5C",'Mapa final'!#REF!),"")</f>
        <v>#REF!</v>
      </c>
      <c r="W16" s="11" t="e">
        <f>IF(AND('Mapa final'!#REF!="Muy Alta",'Mapa final'!#REF!="Moderado"),CONCATENATE("R5C",'Mapa final'!#REF!),"")</f>
        <v>#REF!</v>
      </c>
      <c r="X16" s="11" t="e">
        <f>IF(AND('Mapa final'!#REF!="Muy Alta",'Mapa final'!#REF!="Moderado"),CONCATENATE("R5C",'Mapa final'!#REF!),"")</f>
        <v>#REF!</v>
      </c>
      <c r="Y16" s="11" t="e">
        <f>IF(AND('Mapa final'!#REF!="Muy Alta",'Mapa final'!#REF!="Moderado"),CONCATENATE("R5C",'Mapa final'!#REF!),"")</f>
        <v>#REF!</v>
      </c>
      <c r="Z16" s="11" t="e">
        <f>IF(AND('Mapa final'!#REF!="Muy Alta",'Mapa final'!#REF!="Moderado"),CONCATENATE("R5C",'Mapa final'!#REF!),"")</f>
        <v>#REF!</v>
      </c>
      <c r="AA16" s="12" t="e">
        <f>IF(AND('Mapa final'!#REF!="Muy Alta",'Mapa final'!#REF!="Moderado"),CONCATENATE("R5C",'Mapa final'!#REF!),"")</f>
        <v>#REF!</v>
      </c>
      <c r="AB16" s="10" t="e">
        <f>IF(AND('Mapa final'!#REF!="Muy Alta",'Mapa final'!#REF!="Mayor"),CONCATENATE("R5C",'Mapa final'!#REF!),"")</f>
        <v>#REF!</v>
      </c>
      <c r="AC16" s="11" t="e">
        <f>IF(AND('Mapa final'!#REF!="Muy Alta",'Mapa final'!#REF!="Mayor"),CONCATENATE("R5C",'Mapa final'!#REF!),"")</f>
        <v>#REF!</v>
      </c>
      <c r="AD16" s="11" t="e">
        <f>IF(AND('Mapa final'!#REF!="Muy Alta",'Mapa final'!#REF!="Mayor"),CONCATENATE("R5C",'Mapa final'!#REF!),"")</f>
        <v>#REF!</v>
      </c>
      <c r="AE16" s="11" t="e">
        <f>IF(AND('Mapa final'!#REF!="Muy Alta",'Mapa final'!#REF!="Mayor"),CONCATENATE("R5C",'Mapa final'!#REF!),"")</f>
        <v>#REF!</v>
      </c>
      <c r="AF16" s="11" t="e">
        <f>IF(AND('Mapa final'!#REF!="Muy Alta",'Mapa final'!#REF!="Mayor"),CONCATENATE("R5C",'Mapa final'!#REF!),"")</f>
        <v>#REF!</v>
      </c>
      <c r="AG16" s="12" t="e">
        <f>IF(AND('Mapa final'!#REF!="Muy Alta",'Mapa final'!#REF!="Mayor"),CONCATENATE("R5C",'Mapa final'!#REF!),"")</f>
        <v>#REF!</v>
      </c>
      <c r="AH16" s="13" t="e">
        <f>IF(AND('Mapa final'!#REF!="Muy Alta",'Mapa final'!#REF!="Catastrófico"),CONCATENATE("R5C",'Mapa final'!#REF!),"")</f>
        <v>#REF!</v>
      </c>
      <c r="AI16" s="14" t="e">
        <f>IF(AND('Mapa final'!#REF!="Muy Alta",'Mapa final'!#REF!="Catastrófico"),CONCATENATE("R5C",'Mapa final'!#REF!),"")</f>
        <v>#REF!</v>
      </c>
      <c r="AJ16" s="14" t="e">
        <f>IF(AND('Mapa final'!#REF!="Muy Alta",'Mapa final'!#REF!="Catastrófico"),CONCATENATE("R5C",'Mapa final'!#REF!),"")</f>
        <v>#REF!</v>
      </c>
      <c r="AK16" s="14" t="e">
        <f>IF(AND('Mapa final'!#REF!="Muy Alta",'Mapa final'!#REF!="Catastrófico"),CONCATENATE("R5C",'Mapa final'!#REF!),"")</f>
        <v>#REF!</v>
      </c>
      <c r="AL16" s="14" t="e">
        <f>IF(AND('Mapa final'!#REF!="Muy Alta",'Mapa final'!#REF!="Catastrófico"),CONCATENATE("R5C",'Mapa final'!#REF!),"")</f>
        <v>#REF!</v>
      </c>
      <c r="AM16" s="15" t="e">
        <f>IF(AND('Mapa final'!#REF!="Muy Alta",'Mapa final'!#REF!="Catastrófico"),CONCATENATE("R5C",'Mapa final'!#REF!),"")</f>
        <v>#REF!</v>
      </c>
      <c r="AN16" s="41"/>
      <c r="AO16" s="811"/>
      <c r="AP16" s="812"/>
      <c r="AQ16" s="812"/>
      <c r="AR16" s="812"/>
      <c r="AS16" s="812"/>
      <c r="AT16" s="813"/>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row>
    <row r="17" spans="1:76" ht="15" customHeight="1" x14ac:dyDescent="0.2">
      <c r="A17" s="41"/>
      <c r="B17" s="749"/>
      <c r="C17" s="749"/>
      <c r="D17" s="750"/>
      <c r="E17" s="791"/>
      <c r="F17" s="792"/>
      <c r="G17" s="792"/>
      <c r="H17" s="792"/>
      <c r="I17" s="793"/>
      <c r="J17" s="10" t="e">
        <f>IF(AND('Mapa final'!#REF!="Muy Alta",'Mapa final'!#REF!="Leve"),CONCATENATE("R6C",'Mapa final'!#REF!),"")</f>
        <v>#REF!</v>
      </c>
      <c r="K17" s="11" t="e">
        <f>IF(AND('Mapa final'!#REF!="Muy Alta",'Mapa final'!#REF!="Leve"),CONCATENATE("R6C",'Mapa final'!#REF!),"")</f>
        <v>#REF!</v>
      </c>
      <c r="L17" s="11" t="e">
        <f>IF(AND('Mapa final'!#REF!="Muy Alta",'Mapa final'!#REF!="Leve"),CONCATENATE("R6C",'Mapa final'!#REF!),"")</f>
        <v>#REF!</v>
      </c>
      <c r="M17" s="11" t="e">
        <f>IF(AND('Mapa final'!#REF!="Muy Alta",'Mapa final'!#REF!="Leve"),CONCATENATE("R6C",'Mapa final'!#REF!),"")</f>
        <v>#REF!</v>
      </c>
      <c r="N17" s="11" t="e">
        <f>IF(AND('Mapa final'!#REF!="Muy Alta",'Mapa final'!#REF!="Leve"),CONCATENATE("R6C",'Mapa final'!#REF!),"")</f>
        <v>#REF!</v>
      </c>
      <c r="O17" s="12" t="e">
        <f>IF(AND('Mapa final'!#REF!="Muy Alta",'Mapa final'!#REF!="Leve"),CONCATENATE("R6C",'Mapa final'!#REF!),"")</f>
        <v>#REF!</v>
      </c>
      <c r="P17" s="10" t="e">
        <f>IF(AND('Mapa final'!#REF!="Muy Alta",'Mapa final'!#REF!="Menor"),CONCATENATE("R6C",'Mapa final'!#REF!),"")</f>
        <v>#REF!</v>
      </c>
      <c r="Q17" s="11" t="e">
        <f>IF(AND('Mapa final'!#REF!="Muy Alta",'Mapa final'!#REF!="Menor"),CONCATENATE("R6C",'Mapa final'!#REF!),"")</f>
        <v>#REF!</v>
      </c>
      <c r="R17" s="11" t="e">
        <f>IF(AND('Mapa final'!#REF!="Muy Alta",'Mapa final'!#REF!="Menor"),CONCATENATE("R6C",'Mapa final'!#REF!),"")</f>
        <v>#REF!</v>
      </c>
      <c r="S17" s="11" t="e">
        <f>IF(AND('Mapa final'!#REF!="Muy Alta",'Mapa final'!#REF!="Menor"),CONCATENATE("R6C",'Mapa final'!#REF!),"")</f>
        <v>#REF!</v>
      </c>
      <c r="T17" s="11" t="e">
        <f>IF(AND('Mapa final'!#REF!="Muy Alta",'Mapa final'!#REF!="Menor"),CONCATENATE("R6C",'Mapa final'!#REF!),"")</f>
        <v>#REF!</v>
      </c>
      <c r="U17" s="12" t="e">
        <f>IF(AND('Mapa final'!#REF!="Muy Alta",'Mapa final'!#REF!="Menor"),CONCATENATE("R6C",'Mapa final'!#REF!),"")</f>
        <v>#REF!</v>
      </c>
      <c r="V17" s="10" t="e">
        <f>IF(AND('Mapa final'!#REF!="Muy Alta",'Mapa final'!#REF!="Moderado"),CONCATENATE("R6C",'Mapa final'!#REF!),"")</f>
        <v>#REF!</v>
      </c>
      <c r="W17" s="11" t="e">
        <f>IF(AND('Mapa final'!#REF!="Muy Alta",'Mapa final'!#REF!="Moderado"),CONCATENATE("R6C",'Mapa final'!#REF!),"")</f>
        <v>#REF!</v>
      </c>
      <c r="X17" s="11" t="e">
        <f>IF(AND('Mapa final'!#REF!="Muy Alta",'Mapa final'!#REF!="Moderado"),CONCATENATE("R6C",'Mapa final'!#REF!),"")</f>
        <v>#REF!</v>
      </c>
      <c r="Y17" s="11" t="e">
        <f>IF(AND('Mapa final'!#REF!="Muy Alta",'Mapa final'!#REF!="Moderado"),CONCATENATE("R6C",'Mapa final'!#REF!),"")</f>
        <v>#REF!</v>
      </c>
      <c r="Z17" s="11" t="e">
        <f>IF(AND('Mapa final'!#REF!="Muy Alta",'Mapa final'!#REF!="Moderado"),CONCATENATE("R6C",'Mapa final'!#REF!),"")</f>
        <v>#REF!</v>
      </c>
      <c r="AA17" s="12" t="e">
        <f>IF(AND('Mapa final'!#REF!="Muy Alta",'Mapa final'!#REF!="Moderado"),CONCATENATE("R6C",'Mapa final'!#REF!),"")</f>
        <v>#REF!</v>
      </c>
      <c r="AB17" s="10" t="e">
        <f>IF(AND('Mapa final'!#REF!="Muy Alta",'Mapa final'!#REF!="Mayor"),CONCATENATE("R6C",'Mapa final'!#REF!),"")</f>
        <v>#REF!</v>
      </c>
      <c r="AC17" s="11" t="e">
        <f>IF(AND('Mapa final'!#REF!="Muy Alta",'Mapa final'!#REF!="Mayor"),CONCATENATE("R6C",'Mapa final'!#REF!),"")</f>
        <v>#REF!</v>
      </c>
      <c r="AD17" s="11" t="e">
        <f>IF(AND('Mapa final'!#REF!="Muy Alta",'Mapa final'!#REF!="Mayor"),CONCATENATE("R6C",'Mapa final'!#REF!),"")</f>
        <v>#REF!</v>
      </c>
      <c r="AE17" s="11" t="e">
        <f>IF(AND('Mapa final'!#REF!="Muy Alta",'Mapa final'!#REF!="Mayor"),CONCATENATE("R6C",'Mapa final'!#REF!),"")</f>
        <v>#REF!</v>
      </c>
      <c r="AF17" s="11" t="e">
        <f>IF(AND('Mapa final'!#REF!="Muy Alta",'Mapa final'!#REF!="Mayor"),CONCATENATE("R6C",'Mapa final'!#REF!),"")</f>
        <v>#REF!</v>
      </c>
      <c r="AG17" s="12" t="e">
        <f>IF(AND('Mapa final'!#REF!="Muy Alta",'Mapa final'!#REF!="Mayor"),CONCATENATE("R6C",'Mapa final'!#REF!),"")</f>
        <v>#REF!</v>
      </c>
      <c r="AH17" s="13" t="e">
        <f>IF(AND('Mapa final'!#REF!="Muy Alta",'Mapa final'!#REF!="Catastrófico"),CONCATENATE("R6C",'Mapa final'!#REF!),"")</f>
        <v>#REF!</v>
      </c>
      <c r="AI17" s="14" t="e">
        <f>IF(AND('Mapa final'!#REF!="Muy Alta",'Mapa final'!#REF!="Catastrófico"),CONCATENATE("R6C",'Mapa final'!#REF!),"")</f>
        <v>#REF!</v>
      </c>
      <c r="AJ17" s="14" t="e">
        <f>IF(AND('Mapa final'!#REF!="Muy Alta",'Mapa final'!#REF!="Catastrófico"),CONCATENATE("R6C",'Mapa final'!#REF!),"")</f>
        <v>#REF!</v>
      </c>
      <c r="AK17" s="14" t="e">
        <f>IF(AND('Mapa final'!#REF!="Muy Alta",'Mapa final'!#REF!="Catastrófico"),CONCATENATE("R6C",'Mapa final'!#REF!),"")</f>
        <v>#REF!</v>
      </c>
      <c r="AL17" s="14" t="e">
        <f>IF(AND('Mapa final'!#REF!="Muy Alta",'Mapa final'!#REF!="Catastrófico"),CONCATENATE("R6C",'Mapa final'!#REF!),"")</f>
        <v>#REF!</v>
      </c>
      <c r="AM17" s="15" t="e">
        <f>IF(AND('Mapa final'!#REF!="Muy Alta",'Mapa final'!#REF!="Catastrófico"),CONCATENATE("R6C",'Mapa final'!#REF!),"")</f>
        <v>#REF!</v>
      </c>
      <c r="AN17" s="41"/>
      <c r="AO17" s="811"/>
      <c r="AP17" s="812"/>
      <c r="AQ17" s="812"/>
      <c r="AR17" s="812"/>
      <c r="AS17" s="812"/>
      <c r="AT17" s="813"/>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row>
    <row r="18" spans="1:76" ht="15" customHeight="1" x14ac:dyDescent="0.2">
      <c r="A18" s="41"/>
      <c r="B18" s="749"/>
      <c r="C18" s="749"/>
      <c r="D18" s="750"/>
      <c r="E18" s="791"/>
      <c r="F18" s="792"/>
      <c r="G18" s="792"/>
      <c r="H18" s="792"/>
      <c r="I18" s="793"/>
      <c r="J18" s="10" t="e">
        <f>IF(AND('Mapa final'!#REF!="Muy Alta",'Mapa final'!#REF!="Leve"),CONCATENATE("R7C",'Mapa final'!#REF!),"")</f>
        <v>#REF!</v>
      </c>
      <c r="K18" s="11" t="e">
        <f>IF(AND('Mapa final'!#REF!="Muy Alta",'Mapa final'!#REF!="Leve"),CONCATENATE("R7C",'Mapa final'!#REF!),"")</f>
        <v>#REF!</v>
      </c>
      <c r="L18" s="11" t="e">
        <f>IF(AND('Mapa final'!#REF!="Muy Alta",'Mapa final'!#REF!="Leve"),CONCATENATE("R7C",'Mapa final'!#REF!),"")</f>
        <v>#REF!</v>
      </c>
      <c r="M18" s="11" t="e">
        <f>IF(AND('Mapa final'!#REF!="Muy Alta",'Mapa final'!#REF!="Leve"),CONCATENATE("R7C",'Mapa final'!#REF!),"")</f>
        <v>#REF!</v>
      </c>
      <c r="N18" s="11" t="e">
        <f>IF(AND('Mapa final'!#REF!="Muy Alta",'Mapa final'!#REF!="Leve"),CONCATENATE("R7C",'Mapa final'!#REF!),"")</f>
        <v>#REF!</v>
      </c>
      <c r="O18" s="12" t="e">
        <f>IF(AND('Mapa final'!#REF!="Muy Alta",'Mapa final'!#REF!="Leve"),CONCATENATE("R7C",'Mapa final'!#REF!),"")</f>
        <v>#REF!</v>
      </c>
      <c r="P18" s="10" t="e">
        <f>IF(AND('Mapa final'!#REF!="Muy Alta",'Mapa final'!#REF!="Menor"),CONCATENATE("R7C",'Mapa final'!#REF!),"")</f>
        <v>#REF!</v>
      </c>
      <c r="Q18" s="11" t="e">
        <f>IF(AND('Mapa final'!#REF!="Muy Alta",'Mapa final'!#REF!="Menor"),CONCATENATE("R7C",'Mapa final'!#REF!),"")</f>
        <v>#REF!</v>
      </c>
      <c r="R18" s="11" t="e">
        <f>IF(AND('Mapa final'!#REF!="Muy Alta",'Mapa final'!#REF!="Menor"),CONCATENATE("R7C",'Mapa final'!#REF!),"")</f>
        <v>#REF!</v>
      </c>
      <c r="S18" s="11" t="e">
        <f>IF(AND('Mapa final'!#REF!="Muy Alta",'Mapa final'!#REF!="Menor"),CONCATENATE("R7C",'Mapa final'!#REF!),"")</f>
        <v>#REF!</v>
      </c>
      <c r="T18" s="11" t="e">
        <f>IF(AND('Mapa final'!#REF!="Muy Alta",'Mapa final'!#REF!="Menor"),CONCATENATE("R7C",'Mapa final'!#REF!),"")</f>
        <v>#REF!</v>
      </c>
      <c r="U18" s="12" t="e">
        <f>IF(AND('Mapa final'!#REF!="Muy Alta",'Mapa final'!#REF!="Menor"),CONCATENATE("R7C",'Mapa final'!#REF!),"")</f>
        <v>#REF!</v>
      </c>
      <c r="V18" s="10" t="e">
        <f>IF(AND('Mapa final'!#REF!="Muy Alta",'Mapa final'!#REF!="Moderado"),CONCATENATE("R7C",'Mapa final'!#REF!),"")</f>
        <v>#REF!</v>
      </c>
      <c r="W18" s="11" t="e">
        <f>IF(AND('Mapa final'!#REF!="Muy Alta",'Mapa final'!#REF!="Moderado"),CONCATENATE("R7C",'Mapa final'!#REF!),"")</f>
        <v>#REF!</v>
      </c>
      <c r="X18" s="11" t="e">
        <f>IF(AND('Mapa final'!#REF!="Muy Alta",'Mapa final'!#REF!="Moderado"),CONCATENATE("R7C",'Mapa final'!#REF!),"")</f>
        <v>#REF!</v>
      </c>
      <c r="Y18" s="11" t="e">
        <f>IF(AND('Mapa final'!#REF!="Muy Alta",'Mapa final'!#REF!="Moderado"),CONCATENATE("R7C",'Mapa final'!#REF!),"")</f>
        <v>#REF!</v>
      </c>
      <c r="Z18" s="11" t="e">
        <f>IF(AND('Mapa final'!#REF!="Muy Alta",'Mapa final'!#REF!="Moderado"),CONCATENATE("R7C",'Mapa final'!#REF!),"")</f>
        <v>#REF!</v>
      </c>
      <c r="AA18" s="12" t="e">
        <f>IF(AND('Mapa final'!#REF!="Muy Alta",'Mapa final'!#REF!="Moderado"),CONCATENATE("R7C",'Mapa final'!#REF!),"")</f>
        <v>#REF!</v>
      </c>
      <c r="AB18" s="10" t="e">
        <f>IF(AND('Mapa final'!#REF!="Muy Alta",'Mapa final'!#REF!="Mayor"),CONCATENATE("R7C",'Mapa final'!#REF!),"")</f>
        <v>#REF!</v>
      </c>
      <c r="AC18" s="11" t="e">
        <f>IF(AND('Mapa final'!#REF!="Muy Alta",'Mapa final'!#REF!="Mayor"),CONCATENATE("R7C",'Mapa final'!#REF!),"")</f>
        <v>#REF!</v>
      </c>
      <c r="AD18" s="11" t="e">
        <f>IF(AND('Mapa final'!#REF!="Muy Alta",'Mapa final'!#REF!="Mayor"),CONCATENATE("R7C",'Mapa final'!#REF!),"")</f>
        <v>#REF!</v>
      </c>
      <c r="AE18" s="11" t="e">
        <f>IF(AND('Mapa final'!#REF!="Muy Alta",'Mapa final'!#REF!="Mayor"),CONCATENATE("R7C",'Mapa final'!#REF!),"")</f>
        <v>#REF!</v>
      </c>
      <c r="AF18" s="11" t="e">
        <f>IF(AND('Mapa final'!#REF!="Muy Alta",'Mapa final'!#REF!="Mayor"),CONCATENATE("R7C",'Mapa final'!#REF!),"")</f>
        <v>#REF!</v>
      </c>
      <c r="AG18" s="12" t="e">
        <f>IF(AND('Mapa final'!#REF!="Muy Alta",'Mapa final'!#REF!="Mayor"),CONCATENATE("R7C",'Mapa final'!#REF!),"")</f>
        <v>#REF!</v>
      </c>
      <c r="AH18" s="13" t="e">
        <f>IF(AND('Mapa final'!#REF!="Muy Alta",'Mapa final'!#REF!="Catastrófico"),CONCATENATE("R7C",'Mapa final'!#REF!),"")</f>
        <v>#REF!</v>
      </c>
      <c r="AI18" s="14" t="e">
        <f>IF(AND('Mapa final'!#REF!="Muy Alta",'Mapa final'!#REF!="Catastrófico"),CONCATENATE("R7C",'Mapa final'!#REF!),"")</f>
        <v>#REF!</v>
      </c>
      <c r="AJ18" s="14" t="e">
        <f>IF(AND('Mapa final'!#REF!="Muy Alta",'Mapa final'!#REF!="Catastrófico"),CONCATENATE("R7C",'Mapa final'!#REF!),"")</f>
        <v>#REF!</v>
      </c>
      <c r="AK18" s="14" t="e">
        <f>IF(AND('Mapa final'!#REF!="Muy Alta",'Mapa final'!#REF!="Catastrófico"),CONCATENATE("R7C",'Mapa final'!#REF!),"")</f>
        <v>#REF!</v>
      </c>
      <c r="AL18" s="14" t="e">
        <f>IF(AND('Mapa final'!#REF!="Muy Alta",'Mapa final'!#REF!="Catastrófico"),CONCATENATE("R7C",'Mapa final'!#REF!),"")</f>
        <v>#REF!</v>
      </c>
      <c r="AM18" s="15" t="e">
        <f>IF(AND('Mapa final'!#REF!="Muy Alta",'Mapa final'!#REF!="Catastrófico"),CONCATENATE("R7C",'Mapa final'!#REF!),"")</f>
        <v>#REF!</v>
      </c>
      <c r="AN18" s="41"/>
      <c r="AO18" s="811"/>
      <c r="AP18" s="812"/>
      <c r="AQ18" s="812"/>
      <c r="AR18" s="812"/>
      <c r="AS18" s="812"/>
      <c r="AT18" s="813"/>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row>
    <row r="19" spans="1:76" ht="15" customHeight="1" x14ac:dyDescent="0.2">
      <c r="A19" s="41"/>
      <c r="B19" s="749"/>
      <c r="C19" s="749"/>
      <c r="D19" s="750"/>
      <c r="E19" s="791"/>
      <c r="F19" s="792"/>
      <c r="G19" s="792"/>
      <c r="H19" s="792"/>
      <c r="I19" s="793"/>
      <c r="J19" s="10" t="e">
        <f>IF(AND('Mapa final'!#REF!="Muy Alta",'Mapa final'!#REF!="Leve"),CONCATENATE("R8C",'Mapa final'!#REF!),"")</f>
        <v>#REF!</v>
      </c>
      <c r="K19" s="11" t="e">
        <f>IF(AND('Mapa final'!#REF!="Muy Alta",'Mapa final'!#REF!="Leve"),CONCATENATE("R8C",'Mapa final'!#REF!),"")</f>
        <v>#REF!</v>
      </c>
      <c r="L19" s="11" t="e">
        <f>IF(AND('Mapa final'!#REF!="Muy Alta",'Mapa final'!#REF!="Leve"),CONCATENATE("R8C",'Mapa final'!#REF!),"")</f>
        <v>#REF!</v>
      </c>
      <c r="M19" s="11" t="e">
        <f>IF(AND('Mapa final'!#REF!="Muy Alta",'Mapa final'!#REF!="Leve"),CONCATENATE("R8C",'Mapa final'!#REF!),"")</f>
        <v>#REF!</v>
      </c>
      <c r="N19" s="11" t="e">
        <f>IF(AND('Mapa final'!#REF!="Muy Alta",'Mapa final'!#REF!="Leve"),CONCATENATE("R8C",'Mapa final'!#REF!),"")</f>
        <v>#REF!</v>
      </c>
      <c r="O19" s="12" t="e">
        <f>IF(AND('Mapa final'!#REF!="Muy Alta",'Mapa final'!#REF!="Leve"),CONCATENATE("R8C",'Mapa final'!#REF!),"")</f>
        <v>#REF!</v>
      </c>
      <c r="P19" s="10" t="e">
        <f>IF(AND('Mapa final'!#REF!="Muy Alta",'Mapa final'!#REF!="Menor"),CONCATENATE("R8C",'Mapa final'!#REF!),"")</f>
        <v>#REF!</v>
      </c>
      <c r="Q19" s="11" t="e">
        <f>IF(AND('Mapa final'!#REF!="Muy Alta",'Mapa final'!#REF!="Menor"),CONCATENATE("R8C",'Mapa final'!#REF!),"")</f>
        <v>#REF!</v>
      </c>
      <c r="R19" s="11" t="e">
        <f>IF(AND('Mapa final'!#REF!="Muy Alta",'Mapa final'!#REF!="Menor"),CONCATENATE("R8C",'Mapa final'!#REF!),"")</f>
        <v>#REF!</v>
      </c>
      <c r="S19" s="11" t="e">
        <f>IF(AND('Mapa final'!#REF!="Muy Alta",'Mapa final'!#REF!="Menor"),CONCATENATE("R8C",'Mapa final'!#REF!),"")</f>
        <v>#REF!</v>
      </c>
      <c r="T19" s="11" t="e">
        <f>IF(AND('Mapa final'!#REF!="Muy Alta",'Mapa final'!#REF!="Menor"),CONCATENATE("R8C",'Mapa final'!#REF!),"")</f>
        <v>#REF!</v>
      </c>
      <c r="U19" s="12" t="e">
        <f>IF(AND('Mapa final'!#REF!="Muy Alta",'Mapa final'!#REF!="Menor"),CONCATENATE("R8C",'Mapa final'!#REF!),"")</f>
        <v>#REF!</v>
      </c>
      <c r="V19" s="10" t="e">
        <f>IF(AND('Mapa final'!#REF!="Muy Alta",'Mapa final'!#REF!="Moderado"),CONCATENATE("R8C",'Mapa final'!#REF!),"")</f>
        <v>#REF!</v>
      </c>
      <c r="W19" s="11" t="e">
        <f>IF(AND('Mapa final'!#REF!="Muy Alta",'Mapa final'!#REF!="Moderado"),CONCATENATE("R8C",'Mapa final'!#REF!),"")</f>
        <v>#REF!</v>
      </c>
      <c r="X19" s="11" t="e">
        <f>IF(AND('Mapa final'!#REF!="Muy Alta",'Mapa final'!#REF!="Moderado"),CONCATENATE("R8C",'Mapa final'!#REF!),"")</f>
        <v>#REF!</v>
      </c>
      <c r="Y19" s="11" t="e">
        <f>IF(AND('Mapa final'!#REF!="Muy Alta",'Mapa final'!#REF!="Moderado"),CONCATENATE("R8C",'Mapa final'!#REF!),"")</f>
        <v>#REF!</v>
      </c>
      <c r="Z19" s="11" t="e">
        <f>IF(AND('Mapa final'!#REF!="Muy Alta",'Mapa final'!#REF!="Moderado"),CONCATENATE("R8C",'Mapa final'!#REF!),"")</f>
        <v>#REF!</v>
      </c>
      <c r="AA19" s="12" t="e">
        <f>IF(AND('Mapa final'!#REF!="Muy Alta",'Mapa final'!#REF!="Moderado"),CONCATENATE("R8C",'Mapa final'!#REF!),"")</f>
        <v>#REF!</v>
      </c>
      <c r="AB19" s="10" t="e">
        <f>IF(AND('Mapa final'!#REF!="Muy Alta",'Mapa final'!#REF!="Mayor"),CONCATENATE("R8C",'Mapa final'!#REF!),"")</f>
        <v>#REF!</v>
      </c>
      <c r="AC19" s="11" t="e">
        <f>IF(AND('Mapa final'!#REF!="Muy Alta",'Mapa final'!#REF!="Mayor"),CONCATENATE("R8C",'Mapa final'!#REF!),"")</f>
        <v>#REF!</v>
      </c>
      <c r="AD19" s="11" t="e">
        <f>IF(AND('Mapa final'!#REF!="Muy Alta",'Mapa final'!#REF!="Mayor"),CONCATENATE("R8C",'Mapa final'!#REF!),"")</f>
        <v>#REF!</v>
      </c>
      <c r="AE19" s="11" t="e">
        <f>IF(AND('Mapa final'!#REF!="Muy Alta",'Mapa final'!#REF!="Mayor"),CONCATENATE("R8C",'Mapa final'!#REF!),"")</f>
        <v>#REF!</v>
      </c>
      <c r="AF19" s="11" t="e">
        <f>IF(AND('Mapa final'!#REF!="Muy Alta",'Mapa final'!#REF!="Mayor"),CONCATENATE("R8C",'Mapa final'!#REF!),"")</f>
        <v>#REF!</v>
      </c>
      <c r="AG19" s="12" t="e">
        <f>IF(AND('Mapa final'!#REF!="Muy Alta",'Mapa final'!#REF!="Mayor"),CONCATENATE("R8C",'Mapa final'!#REF!),"")</f>
        <v>#REF!</v>
      </c>
      <c r="AH19" s="13" t="e">
        <f>IF(AND('Mapa final'!#REF!="Muy Alta",'Mapa final'!#REF!="Catastrófico"),CONCATENATE("R8C",'Mapa final'!#REF!),"")</f>
        <v>#REF!</v>
      </c>
      <c r="AI19" s="14" t="e">
        <f>IF(AND('Mapa final'!#REF!="Muy Alta",'Mapa final'!#REF!="Catastrófico"),CONCATENATE("R8C",'Mapa final'!#REF!),"")</f>
        <v>#REF!</v>
      </c>
      <c r="AJ19" s="14" t="e">
        <f>IF(AND('Mapa final'!#REF!="Muy Alta",'Mapa final'!#REF!="Catastrófico"),CONCATENATE("R8C",'Mapa final'!#REF!),"")</f>
        <v>#REF!</v>
      </c>
      <c r="AK19" s="14" t="e">
        <f>IF(AND('Mapa final'!#REF!="Muy Alta",'Mapa final'!#REF!="Catastrófico"),CONCATENATE("R8C",'Mapa final'!#REF!),"")</f>
        <v>#REF!</v>
      </c>
      <c r="AL19" s="14" t="e">
        <f>IF(AND('Mapa final'!#REF!="Muy Alta",'Mapa final'!#REF!="Catastrófico"),CONCATENATE("R8C",'Mapa final'!#REF!),"")</f>
        <v>#REF!</v>
      </c>
      <c r="AM19" s="15" t="e">
        <f>IF(AND('Mapa final'!#REF!="Muy Alta",'Mapa final'!#REF!="Catastrófico"),CONCATENATE("R8C",'Mapa final'!#REF!),"")</f>
        <v>#REF!</v>
      </c>
      <c r="AN19" s="41"/>
      <c r="AO19" s="811"/>
      <c r="AP19" s="812"/>
      <c r="AQ19" s="812"/>
      <c r="AR19" s="812"/>
      <c r="AS19" s="812"/>
      <c r="AT19" s="813"/>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row>
    <row r="20" spans="1:76" ht="15" customHeight="1" x14ac:dyDescent="0.2">
      <c r="A20" s="41"/>
      <c r="B20" s="749"/>
      <c r="C20" s="749"/>
      <c r="D20" s="750"/>
      <c r="E20" s="791"/>
      <c r="F20" s="792"/>
      <c r="G20" s="792"/>
      <c r="H20" s="792"/>
      <c r="I20" s="793"/>
      <c r="J20" s="10" t="e">
        <f>IF(AND('Mapa final'!#REF!="Muy Alta",'Mapa final'!#REF!="Leve"),CONCATENATE("R9C",'Mapa final'!#REF!),"")</f>
        <v>#REF!</v>
      </c>
      <c r="K20" s="11" t="e">
        <f>IF(AND('Mapa final'!#REF!="Muy Alta",'Mapa final'!#REF!="Leve"),CONCATENATE("R9C",'Mapa final'!#REF!),"")</f>
        <v>#REF!</v>
      </c>
      <c r="L20" s="11" t="e">
        <f>IF(AND('Mapa final'!#REF!="Muy Alta",'Mapa final'!#REF!="Leve"),CONCATENATE("R9C",'Mapa final'!#REF!),"")</f>
        <v>#REF!</v>
      </c>
      <c r="M20" s="11" t="e">
        <f>IF(AND('Mapa final'!#REF!="Muy Alta",'Mapa final'!#REF!="Leve"),CONCATENATE("R9C",'Mapa final'!#REF!),"")</f>
        <v>#REF!</v>
      </c>
      <c r="N20" s="11" t="e">
        <f>IF(AND('Mapa final'!#REF!="Muy Alta",'Mapa final'!#REF!="Leve"),CONCATENATE("R9C",'Mapa final'!#REF!),"")</f>
        <v>#REF!</v>
      </c>
      <c r="O20" s="12" t="e">
        <f>IF(AND('Mapa final'!#REF!="Muy Alta",'Mapa final'!#REF!="Leve"),CONCATENATE("R9C",'Mapa final'!#REF!),"")</f>
        <v>#REF!</v>
      </c>
      <c r="P20" s="10" t="e">
        <f>IF(AND('Mapa final'!#REF!="Muy Alta",'Mapa final'!#REF!="Menor"),CONCATENATE("R9C",'Mapa final'!#REF!),"")</f>
        <v>#REF!</v>
      </c>
      <c r="Q20" s="11" t="e">
        <f>IF(AND('Mapa final'!#REF!="Muy Alta",'Mapa final'!#REF!="Menor"),CONCATENATE("R9C",'Mapa final'!#REF!),"")</f>
        <v>#REF!</v>
      </c>
      <c r="R20" s="11" t="e">
        <f>IF(AND('Mapa final'!#REF!="Muy Alta",'Mapa final'!#REF!="Menor"),CONCATENATE("R9C",'Mapa final'!#REF!),"")</f>
        <v>#REF!</v>
      </c>
      <c r="S20" s="11" t="e">
        <f>IF(AND('Mapa final'!#REF!="Muy Alta",'Mapa final'!#REF!="Menor"),CONCATENATE("R9C",'Mapa final'!#REF!),"")</f>
        <v>#REF!</v>
      </c>
      <c r="T20" s="11" t="e">
        <f>IF(AND('Mapa final'!#REF!="Muy Alta",'Mapa final'!#REF!="Menor"),CONCATENATE("R9C",'Mapa final'!#REF!),"")</f>
        <v>#REF!</v>
      </c>
      <c r="U20" s="12" t="e">
        <f>IF(AND('Mapa final'!#REF!="Muy Alta",'Mapa final'!#REF!="Menor"),CONCATENATE("R9C",'Mapa final'!#REF!),"")</f>
        <v>#REF!</v>
      </c>
      <c r="V20" s="10" t="e">
        <f>IF(AND('Mapa final'!#REF!="Muy Alta",'Mapa final'!#REF!="Moderado"),CONCATENATE("R9C",'Mapa final'!#REF!),"")</f>
        <v>#REF!</v>
      </c>
      <c r="W20" s="11" t="e">
        <f>IF(AND('Mapa final'!#REF!="Muy Alta",'Mapa final'!#REF!="Moderado"),CONCATENATE("R9C",'Mapa final'!#REF!),"")</f>
        <v>#REF!</v>
      </c>
      <c r="X20" s="11" t="e">
        <f>IF(AND('Mapa final'!#REF!="Muy Alta",'Mapa final'!#REF!="Moderado"),CONCATENATE("R9C",'Mapa final'!#REF!),"")</f>
        <v>#REF!</v>
      </c>
      <c r="Y20" s="11" t="e">
        <f>IF(AND('Mapa final'!#REF!="Muy Alta",'Mapa final'!#REF!="Moderado"),CONCATENATE("R9C",'Mapa final'!#REF!),"")</f>
        <v>#REF!</v>
      </c>
      <c r="Z20" s="11" t="e">
        <f>IF(AND('Mapa final'!#REF!="Muy Alta",'Mapa final'!#REF!="Moderado"),CONCATENATE("R9C",'Mapa final'!#REF!),"")</f>
        <v>#REF!</v>
      </c>
      <c r="AA20" s="12" t="e">
        <f>IF(AND('Mapa final'!#REF!="Muy Alta",'Mapa final'!#REF!="Moderado"),CONCATENATE("R9C",'Mapa final'!#REF!),"")</f>
        <v>#REF!</v>
      </c>
      <c r="AB20" s="10" t="e">
        <f>IF(AND('Mapa final'!#REF!="Muy Alta",'Mapa final'!#REF!="Mayor"),CONCATENATE("R9C",'Mapa final'!#REF!),"")</f>
        <v>#REF!</v>
      </c>
      <c r="AC20" s="11" t="e">
        <f>IF(AND('Mapa final'!#REF!="Muy Alta",'Mapa final'!#REF!="Mayor"),CONCATENATE("R9C",'Mapa final'!#REF!),"")</f>
        <v>#REF!</v>
      </c>
      <c r="AD20" s="11" t="e">
        <f>IF(AND('Mapa final'!#REF!="Muy Alta",'Mapa final'!#REF!="Mayor"),CONCATENATE("R9C",'Mapa final'!#REF!),"")</f>
        <v>#REF!</v>
      </c>
      <c r="AE20" s="11" t="e">
        <f>IF(AND('Mapa final'!#REF!="Muy Alta",'Mapa final'!#REF!="Mayor"),CONCATENATE("R9C",'Mapa final'!#REF!),"")</f>
        <v>#REF!</v>
      </c>
      <c r="AF20" s="11" t="e">
        <f>IF(AND('Mapa final'!#REF!="Muy Alta",'Mapa final'!#REF!="Mayor"),CONCATENATE("R9C",'Mapa final'!#REF!),"")</f>
        <v>#REF!</v>
      </c>
      <c r="AG20" s="12" t="e">
        <f>IF(AND('Mapa final'!#REF!="Muy Alta",'Mapa final'!#REF!="Mayor"),CONCATENATE("R9C",'Mapa final'!#REF!),"")</f>
        <v>#REF!</v>
      </c>
      <c r="AH20" s="13" t="e">
        <f>IF(AND('Mapa final'!#REF!="Muy Alta",'Mapa final'!#REF!="Catastrófico"),CONCATENATE("R9C",'Mapa final'!#REF!),"")</f>
        <v>#REF!</v>
      </c>
      <c r="AI20" s="14" t="e">
        <f>IF(AND('Mapa final'!#REF!="Muy Alta",'Mapa final'!#REF!="Catastrófico"),CONCATENATE("R9C",'Mapa final'!#REF!),"")</f>
        <v>#REF!</v>
      </c>
      <c r="AJ20" s="14" t="e">
        <f>IF(AND('Mapa final'!#REF!="Muy Alta",'Mapa final'!#REF!="Catastrófico"),CONCATENATE("R9C",'Mapa final'!#REF!),"")</f>
        <v>#REF!</v>
      </c>
      <c r="AK20" s="14" t="e">
        <f>IF(AND('Mapa final'!#REF!="Muy Alta",'Mapa final'!#REF!="Catastrófico"),CONCATENATE("R9C",'Mapa final'!#REF!),"")</f>
        <v>#REF!</v>
      </c>
      <c r="AL20" s="14" t="e">
        <f>IF(AND('Mapa final'!#REF!="Muy Alta",'Mapa final'!#REF!="Catastrófico"),CONCATENATE("R9C",'Mapa final'!#REF!),"")</f>
        <v>#REF!</v>
      </c>
      <c r="AM20" s="15" t="e">
        <f>IF(AND('Mapa final'!#REF!="Muy Alta",'Mapa final'!#REF!="Catastrófico"),CONCATENATE("R9C",'Mapa final'!#REF!),"")</f>
        <v>#REF!</v>
      </c>
      <c r="AN20" s="41"/>
      <c r="AO20" s="811"/>
      <c r="AP20" s="812"/>
      <c r="AQ20" s="812"/>
      <c r="AR20" s="812"/>
      <c r="AS20" s="812"/>
      <c r="AT20" s="813"/>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row>
    <row r="21" spans="1:76" ht="15.75" customHeight="1" thickBot="1" x14ac:dyDescent="0.25">
      <c r="A21" s="41"/>
      <c r="B21" s="749"/>
      <c r="C21" s="749"/>
      <c r="D21" s="750"/>
      <c r="E21" s="794"/>
      <c r="F21" s="795"/>
      <c r="G21" s="795"/>
      <c r="H21" s="795"/>
      <c r="I21" s="796"/>
      <c r="J21" s="16" t="e">
        <f>IF(AND('Mapa final'!#REF!="Muy Alta",'Mapa final'!#REF!="Leve"),CONCATENATE("R10C",'Mapa final'!#REF!),"")</f>
        <v>#REF!</v>
      </c>
      <c r="K21" s="17" t="e">
        <f>IF(AND('Mapa final'!#REF!="Muy Alta",'Mapa final'!#REF!="Leve"),CONCATENATE("R10C",'Mapa final'!#REF!),"")</f>
        <v>#REF!</v>
      </c>
      <c r="L21" s="17" t="e">
        <f>IF(AND('Mapa final'!#REF!="Muy Alta",'Mapa final'!#REF!="Leve"),CONCATENATE("R10C",'Mapa final'!#REF!),"")</f>
        <v>#REF!</v>
      </c>
      <c r="M21" s="17" t="e">
        <f>IF(AND('Mapa final'!#REF!="Muy Alta",'Mapa final'!#REF!="Leve"),CONCATENATE("R10C",'Mapa final'!#REF!),"")</f>
        <v>#REF!</v>
      </c>
      <c r="N21" s="17" t="e">
        <f>IF(AND('Mapa final'!#REF!="Muy Alta",'Mapa final'!#REF!="Leve"),CONCATENATE("R10C",'Mapa final'!#REF!),"")</f>
        <v>#REF!</v>
      </c>
      <c r="O21" s="18" t="e">
        <f>IF(AND('Mapa final'!#REF!="Muy Alta",'Mapa final'!#REF!="Leve"),CONCATENATE("R10C",'Mapa final'!#REF!),"")</f>
        <v>#REF!</v>
      </c>
      <c r="P21" s="10" t="e">
        <f>IF(AND('Mapa final'!#REF!="Muy Alta",'Mapa final'!#REF!="Menor"),CONCATENATE("R10C",'Mapa final'!#REF!),"")</f>
        <v>#REF!</v>
      </c>
      <c r="Q21" s="11" t="e">
        <f>IF(AND('Mapa final'!#REF!="Muy Alta",'Mapa final'!#REF!="Menor"),CONCATENATE("R10C",'Mapa final'!#REF!),"")</f>
        <v>#REF!</v>
      </c>
      <c r="R21" s="11" t="e">
        <f>IF(AND('Mapa final'!#REF!="Muy Alta",'Mapa final'!#REF!="Menor"),CONCATENATE("R10C",'Mapa final'!#REF!),"")</f>
        <v>#REF!</v>
      </c>
      <c r="S21" s="11" t="e">
        <f>IF(AND('Mapa final'!#REF!="Muy Alta",'Mapa final'!#REF!="Menor"),CONCATENATE("R10C",'Mapa final'!#REF!),"")</f>
        <v>#REF!</v>
      </c>
      <c r="T21" s="11" t="e">
        <f>IF(AND('Mapa final'!#REF!="Muy Alta",'Mapa final'!#REF!="Menor"),CONCATENATE("R10C",'Mapa final'!#REF!),"")</f>
        <v>#REF!</v>
      </c>
      <c r="U21" s="12" t="e">
        <f>IF(AND('Mapa final'!#REF!="Muy Alta",'Mapa final'!#REF!="Menor"),CONCATENATE("R10C",'Mapa final'!#REF!),"")</f>
        <v>#REF!</v>
      </c>
      <c r="V21" s="16" t="e">
        <f>IF(AND('Mapa final'!#REF!="Muy Alta",'Mapa final'!#REF!="Moderado"),CONCATENATE("R10C",'Mapa final'!#REF!),"")</f>
        <v>#REF!</v>
      </c>
      <c r="W21" s="17" t="e">
        <f>IF(AND('Mapa final'!#REF!="Muy Alta",'Mapa final'!#REF!="Moderado"),CONCATENATE("R10C",'Mapa final'!#REF!),"")</f>
        <v>#REF!</v>
      </c>
      <c r="X21" s="17" t="e">
        <f>IF(AND('Mapa final'!#REF!="Muy Alta",'Mapa final'!#REF!="Moderado"),CONCATENATE("R10C",'Mapa final'!#REF!),"")</f>
        <v>#REF!</v>
      </c>
      <c r="Y21" s="17" t="e">
        <f>IF(AND('Mapa final'!#REF!="Muy Alta",'Mapa final'!#REF!="Moderado"),CONCATENATE("R10C",'Mapa final'!#REF!),"")</f>
        <v>#REF!</v>
      </c>
      <c r="Z21" s="17" t="e">
        <f>IF(AND('Mapa final'!#REF!="Muy Alta",'Mapa final'!#REF!="Moderado"),CONCATENATE("R10C",'Mapa final'!#REF!),"")</f>
        <v>#REF!</v>
      </c>
      <c r="AA21" s="18" t="e">
        <f>IF(AND('Mapa final'!#REF!="Muy Alta",'Mapa final'!#REF!="Moderado"),CONCATENATE("R10C",'Mapa final'!#REF!),"")</f>
        <v>#REF!</v>
      </c>
      <c r="AB21" s="10" t="e">
        <f>IF(AND('Mapa final'!#REF!="Muy Alta",'Mapa final'!#REF!="Mayor"),CONCATENATE("R10C",'Mapa final'!#REF!),"")</f>
        <v>#REF!</v>
      </c>
      <c r="AC21" s="11" t="e">
        <f>IF(AND('Mapa final'!#REF!="Muy Alta",'Mapa final'!#REF!="Mayor"),CONCATENATE("R10C",'Mapa final'!#REF!),"")</f>
        <v>#REF!</v>
      </c>
      <c r="AD21" s="11" t="e">
        <f>IF(AND('Mapa final'!#REF!="Muy Alta",'Mapa final'!#REF!="Mayor"),CONCATENATE("R10C",'Mapa final'!#REF!),"")</f>
        <v>#REF!</v>
      </c>
      <c r="AE21" s="11" t="e">
        <f>IF(AND('Mapa final'!#REF!="Muy Alta",'Mapa final'!#REF!="Mayor"),CONCATENATE("R10C",'Mapa final'!#REF!),"")</f>
        <v>#REF!</v>
      </c>
      <c r="AF21" s="11" t="e">
        <f>IF(AND('Mapa final'!#REF!="Muy Alta",'Mapa final'!#REF!="Mayor"),CONCATENATE("R10C",'Mapa final'!#REF!),"")</f>
        <v>#REF!</v>
      </c>
      <c r="AG21" s="12" t="e">
        <f>IF(AND('Mapa final'!#REF!="Muy Alta",'Mapa final'!#REF!="Mayor"),CONCATENATE("R10C",'Mapa final'!#REF!),"")</f>
        <v>#REF!</v>
      </c>
      <c r="AH21" s="19" t="e">
        <f>IF(AND('Mapa final'!#REF!="Muy Alta",'Mapa final'!#REF!="Catastrófico"),CONCATENATE("R10C",'Mapa final'!#REF!),"")</f>
        <v>#REF!</v>
      </c>
      <c r="AI21" s="20" t="e">
        <f>IF(AND('Mapa final'!#REF!="Muy Alta",'Mapa final'!#REF!="Catastrófico"),CONCATENATE("R10C",'Mapa final'!#REF!),"")</f>
        <v>#REF!</v>
      </c>
      <c r="AJ21" s="20" t="e">
        <f>IF(AND('Mapa final'!#REF!="Muy Alta",'Mapa final'!#REF!="Catastrófico"),CONCATENATE("R10C",'Mapa final'!#REF!),"")</f>
        <v>#REF!</v>
      </c>
      <c r="AK21" s="20" t="e">
        <f>IF(AND('Mapa final'!#REF!="Muy Alta",'Mapa final'!#REF!="Catastrófico"),CONCATENATE("R10C",'Mapa final'!#REF!),"")</f>
        <v>#REF!</v>
      </c>
      <c r="AL21" s="20" t="e">
        <f>IF(AND('Mapa final'!#REF!="Muy Alta",'Mapa final'!#REF!="Catastrófico"),CONCATENATE("R10C",'Mapa final'!#REF!),"")</f>
        <v>#REF!</v>
      </c>
      <c r="AM21" s="21" t="e">
        <f>IF(AND('Mapa final'!#REF!="Muy Alta",'Mapa final'!#REF!="Catastrófico"),CONCATENATE("R10C",'Mapa final'!#REF!),"")</f>
        <v>#REF!</v>
      </c>
      <c r="AN21" s="41"/>
      <c r="AO21" s="814"/>
      <c r="AP21" s="815"/>
      <c r="AQ21" s="815"/>
      <c r="AR21" s="815"/>
      <c r="AS21" s="815"/>
      <c r="AT21" s="816"/>
      <c r="AU21" s="41"/>
      <c r="AV21" s="41"/>
      <c r="AW21" s="41"/>
      <c r="AX21" s="41"/>
      <c r="AY21" s="41"/>
      <c r="AZ21" s="41"/>
      <c r="BA21" s="41"/>
      <c r="BB21" s="41"/>
      <c r="BC21" s="41"/>
      <c r="BD21" s="41"/>
      <c r="BE21" s="41"/>
      <c r="BF21" s="41"/>
      <c r="BG21" s="41"/>
      <c r="BH21" s="41"/>
      <c r="BI21" s="41"/>
      <c r="BJ21" s="41"/>
      <c r="BK21" s="41"/>
      <c r="BL21" s="41"/>
      <c r="BM21" s="41"/>
      <c r="BN21" s="41"/>
      <c r="BO21" s="41"/>
      <c r="BP21" s="41"/>
      <c r="BQ21" s="41"/>
      <c r="BR21" s="41"/>
      <c r="BS21" s="41"/>
      <c r="BT21" s="41"/>
      <c r="BU21" s="41"/>
      <c r="BV21" s="41"/>
      <c r="BW21" s="41"/>
      <c r="BX21" s="41"/>
    </row>
    <row r="22" spans="1:76" ht="15" customHeight="1" x14ac:dyDescent="0.2">
      <c r="A22" s="41"/>
      <c r="B22" s="749"/>
      <c r="C22" s="749"/>
      <c r="D22" s="750"/>
      <c r="E22" s="788" t="s">
        <v>286</v>
      </c>
      <c r="F22" s="789"/>
      <c r="G22" s="789"/>
      <c r="H22" s="789"/>
      <c r="I22" s="789"/>
      <c r="J22" s="22" t="e">
        <f>IF(AND('Mapa final'!#REF!="Alta",'Mapa final'!#REF!="Leve"),CONCATENATE("R1C",'Mapa final'!$Q$14),"")</f>
        <v>#REF!</v>
      </c>
      <c r="K22" s="23" t="e">
        <f>IF(AND('Mapa final'!#REF!="Alta",'Mapa final'!#REF!="Leve"),CONCATENATE("R1C",'Mapa final'!#REF!),"")</f>
        <v>#REF!</v>
      </c>
      <c r="L22" s="23" t="e">
        <f>IF(AND('Mapa final'!#REF!="Alta",'Mapa final'!#REF!="Leve"),CONCATENATE("R1C",'Mapa final'!#REF!),"")</f>
        <v>#REF!</v>
      </c>
      <c r="M22" s="23" t="e">
        <f>IF(AND('Mapa final'!#REF!="Alta",'Mapa final'!#REF!="Leve"),CONCATENATE("R1C",'Mapa final'!#REF!),"")</f>
        <v>#REF!</v>
      </c>
      <c r="N22" s="23" t="e">
        <f>IF(AND('Mapa final'!#REF!="Alta",'Mapa final'!#REF!="Leve"),CONCATENATE("R1C",'Mapa final'!#REF!),"")</f>
        <v>#REF!</v>
      </c>
      <c r="O22" s="24" t="e">
        <f>IF(AND('Mapa final'!#REF!="Alta",'Mapa final'!#REF!="Leve"),CONCATENATE("R1C",'Mapa final'!#REF!),"")</f>
        <v>#REF!</v>
      </c>
      <c r="P22" s="22" t="e">
        <f>IF(AND('Mapa final'!#REF!="Alta",'Mapa final'!#REF!="Menor"),CONCATENATE("R1C",'Mapa final'!$Q$14),"")</f>
        <v>#REF!</v>
      </c>
      <c r="Q22" s="23" t="e">
        <f>IF(AND('Mapa final'!#REF!="Alta",'Mapa final'!#REF!="Menor"),CONCATENATE("R1C",'Mapa final'!#REF!),"")</f>
        <v>#REF!</v>
      </c>
      <c r="R22" s="23" t="e">
        <f>IF(AND('Mapa final'!#REF!="Alta",'Mapa final'!#REF!="Menor"),CONCATENATE("R1C",'Mapa final'!#REF!),"")</f>
        <v>#REF!</v>
      </c>
      <c r="S22" s="23" t="e">
        <f>IF(AND('Mapa final'!#REF!="Alta",'Mapa final'!#REF!="Menor"),CONCATENATE("R1C",'Mapa final'!#REF!),"")</f>
        <v>#REF!</v>
      </c>
      <c r="T22" s="23" t="e">
        <f>IF(AND('Mapa final'!#REF!="Alta",'Mapa final'!#REF!="Menor"),CONCATENATE("R1C",'Mapa final'!#REF!),"")</f>
        <v>#REF!</v>
      </c>
      <c r="U22" s="24" t="e">
        <f>IF(AND('Mapa final'!#REF!="Alta",'Mapa final'!#REF!="Menor"),CONCATENATE("R1C",'Mapa final'!#REF!),"")</f>
        <v>#REF!</v>
      </c>
      <c r="V22" s="4" t="e">
        <f>IF(AND('Mapa final'!#REF!="Alta",'Mapa final'!#REF!="Moderado"),CONCATENATE("R1C",'Mapa final'!$Q$14),"")</f>
        <v>#REF!</v>
      </c>
      <c r="W22" s="5" t="e">
        <f>IF(AND('Mapa final'!#REF!="Alta",'Mapa final'!#REF!="Moderado"),CONCATENATE("R1C",'Mapa final'!#REF!),"")</f>
        <v>#REF!</v>
      </c>
      <c r="X22" s="5" t="e">
        <f>IF(AND('Mapa final'!#REF!="Alta",'Mapa final'!#REF!="Moderado"),CONCATENATE("R1C",'Mapa final'!#REF!),"")</f>
        <v>#REF!</v>
      </c>
      <c r="Y22" s="5" t="e">
        <f>IF(AND('Mapa final'!#REF!="Alta",'Mapa final'!#REF!="Moderado"),CONCATENATE("R1C",'Mapa final'!#REF!),"")</f>
        <v>#REF!</v>
      </c>
      <c r="Z22" s="5" t="e">
        <f>IF(AND('Mapa final'!#REF!="Alta",'Mapa final'!#REF!="Moderado"),CONCATENATE("R1C",'Mapa final'!#REF!),"")</f>
        <v>#REF!</v>
      </c>
      <c r="AA22" s="6" t="e">
        <f>IF(AND('Mapa final'!#REF!="Alta",'Mapa final'!#REF!="Moderado"),CONCATENATE("R1C",'Mapa final'!#REF!),"")</f>
        <v>#REF!</v>
      </c>
      <c r="AB22" s="4" t="e">
        <f>IF(AND('Mapa final'!#REF!="Alta",'Mapa final'!#REF!="Mayor"),CONCATENATE("R1C",'Mapa final'!$Q$14),"")</f>
        <v>#REF!</v>
      </c>
      <c r="AC22" s="5" t="e">
        <f>IF(AND('Mapa final'!#REF!="Alta",'Mapa final'!#REF!="Mayor"),CONCATENATE("R1C",'Mapa final'!#REF!),"")</f>
        <v>#REF!</v>
      </c>
      <c r="AD22" s="5" t="e">
        <f>IF(AND('Mapa final'!#REF!="Alta",'Mapa final'!#REF!="Mayor"),CONCATENATE("R1C",'Mapa final'!#REF!),"")</f>
        <v>#REF!</v>
      </c>
      <c r="AE22" s="5" t="e">
        <f>IF(AND('Mapa final'!#REF!="Alta",'Mapa final'!#REF!="Mayor"),CONCATENATE("R1C",'Mapa final'!#REF!),"")</f>
        <v>#REF!</v>
      </c>
      <c r="AF22" s="5" t="e">
        <f>IF(AND('Mapa final'!#REF!="Alta",'Mapa final'!#REF!="Mayor"),CONCATENATE("R1C",'Mapa final'!#REF!),"")</f>
        <v>#REF!</v>
      </c>
      <c r="AG22" s="6" t="e">
        <f>IF(AND('Mapa final'!#REF!="Alta",'Mapa final'!#REF!="Mayor"),CONCATENATE("R1C",'Mapa final'!#REF!),"")</f>
        <v>#REF!</v>
      </c>
      <c r="AH22" s="7" t="e">
        <f>IF(AND('Mapa final'!#REF!="Alta",'Mapa final'!#REF!="Catastrófico"),CONCATENATE("R1C",'Mapa final'!$Q$14),"")</f>
        <v>#REF!</v>
      </c>
      <c r="AI22" s="8" t="e">
        <f>IF(AND('Mapa final'!#REF!="Alta",'Mapa final'!#REF!="Catastrófico"),CONCATENATE("R1C",'Mapa final'!#REF!),"")</f>
        <v>#REF!</v>
      </c>
      <c r="AJ22" s="8" t="e">
        <f>IF(AND('Mapa final'!#REF!="Alta",'Mapa final'!#REF!="Catastrófico"),CONCATENATE("R1C",'Mapa final'!#REF!),"")</f>
        <v>#REF!</v>
      </c>
      <c r="AK22" s="8" t="e">
        <f>IF(AND('Mapa final'!#REF!="Alta",'Mapa final'!#REF!="Catastrófico"),CONCATENATE("R1C",'Mapa final'!#REF!),"")</f>
        <v>#REF!</v>
      </c>
      <c r="AL22" s="8" t="e">
        <f>IF(AND('Mapa final'!#REF!="Alta",'Mapa final'!#REF!="Catastrófico"),CONCATENATE("R1C",'Mapa final'!#REF!),"")</f>
        <v>#REF!</v>
      </c>
      <c r="AM22" s="9" t="e">
        <f>IF(AND('Mapa final'!#REF!="Alta",'Mapa final'!#REF!="Catastrófico"),CONCATENATE("R1C",'Mapa final'!#REF!),"")</f>
        <v>#REF!</v>
      </c>
      <c r="AN22" s="41"/>
      <c r="AO22" s="798" t="s">
        <v>287</v>
      </c>
      <c r="AP22" s="799"/>
      <c r="AQ22" s="799"/>
      <c r="AR22" s="799"/>
      <c r="AS22" s="799"/>
      <c r="AT22" s="800"/>
      <c r="AU22" s="41"/>
      <c r="AV22" s="41"/>
      <c r="AW22" s="41"/>
      <c r="AX22" s="41"/>
      <c r="AY22" s="41"/>
      <c r="AZ22" s="41"/>
      <c r="BA22" s="41"/>
      <c r="BB22" s="41"/>
      <c r="BC22" s="41"/>
      <c r="BD22" s="41"/>
      <c r="BE22" s="41"/>
      <c r="BF22" s="41"/>
      <c r="BG22" s="41"/>
      <c r="BH22" s="41"/>
      <c r="BI22" s="41"/>
      <c r="BJ22" s="41"/>
      <c r="BK22" s="41"/>
      <c r="BL22" s="41"/>
      <c r="BM22" s="41"/>
      <c r="BN22" s="41"/>
      <c r="BO22" s="41"/>
      <c r="BP22" s="41"/>
      <c r="BQ22" s="41"/>
      <c r="BR22" s="41"/>
      <c r="BS22" s="41"/>
      <c r="BT22" s="41"/>
      <c r="BU22" s="41"/>
      <c r="BV22" s="41"/>
      <c r="BW22" s="41"/>
      <c r="BX22" s="41"/>
    </row>
    <row r="23" spans="1:76" ht="15" customHeight="1" x14ac:dyDescent="0.2">
      <c r="A23" s="41"/>
      <c r="B23" s="749"/>
      <c r="C23" s="749"/>
      <c r="D23" s="750"/>
      <c r="E23" s="807"/>
      <c r="F23" s="792"/>
      <c r="G23" s="792"/>
      <c r="H23" s="792"/>
      <c r="I23" s="792"/>
      <c r="J23" s="25" t="e">
        <f>IF(AND('Mapa final'!#REF!="Alta",'Mapa final'!#REF!="Leve"),CONCATENATE("R2C",'Mapa final'!#REF!),"")</f>
        <v>#REF!</v>
      </c>
      <c r="K23" s="26" t="e">
        <f>IF(AND('Mapa final'!#REF!="Alta",'Mapa final'!#REF!="Leve"),CONCATENATE("R2C",'Mapa final'!#REF!),"")</f>
        <v>#REF!</v>
      </c>
      <c r="L23" s="26" t="e">
        <f>IF(AND('Mapa final'!#REF!="Alta",'Mapa final'!#REF!="Leve"),CONCATENATE("R2C",'Mapa final'!#REF!),"")</f>
        <v>#REF!</v>
      </c>
      <c r="M23" s="26" t="e">
        <f>IF(AND('Mapa final'!#REF!="Alta",'Mapa final'!#REF!="Leve"),CONCATENATE("R2C",'Mapa final'!#REF!),"")</f>
        <v>#REF!</v>
      </c>
      <c r="N23" s="26" t="e">
        <f>IF(AND('Mapa final'!#REF!="Alta",'Mapa final'!#REF!="Leve"),CONCATENATE("R2C",'Mapa final'!#REF!),"")</f>
        <v>#REF!</v>
      </c>
      <c r="O23" s="27" t="e">
        <f>IF(AND('Mapa final'!#REF!="Alta",'Mapa final'!#REF!="Leve"),CONCATENATE("R2C",'Mapa final'!#REF!),"")</f>
        <v>#REF!</v>
      </c>
      <c r="P23" s="25" t="e">
        <f>IF(AND('Mapa final'!#REF!="Alta",'Mapa final'!#REF!="Menor"),CONCATENATE("R2C",'Mapa final'!#REF!),"")</f>
        <v>#REF!</v>
      </c>
      <c r="Q23" s="26" t="e">
        <f>IF(AND('Mapa final'!#REF!="Alta",'Mapa final'!#REF!="Menor"),CONCATENATE("R2C",'Mapa final'!#REF!),"")</f>
        <v>#REF!</v>
      </c>
      <c r="R23" s="26" t="e">
        <f>IF(AND('Mapa final'!#REF!="Alta",'Mapa final'!#REF!="Menor"),CONCATENATE("R2C",'Mapa final'!#REF!),"")</f>
        <v>#REF!</v>
      </c>
      <c r="S23" s="26" t="e">
        <f>IF(AND('Mapa final'!#REF!="Alta",'Mapa final'!#REF!="Menor"),CONCATENATE("R2C",'Mapa final'!#REF!),"")</f>
        <v>#REF!</v>
      </c>
      <c r="T23" s="26" t="e">
        <f>IF(AND('Mapa final'!#REF!="Alta",'Mapa final'!#REF!="Menor"),CONCATENATE("R2C",'Mapa final'!#REF!),"")</f>
        <v>#REF!</v>
      </c>
      <c r="U23" s="27" t="e">
        <f>IF(AND('Mapa final'!#REF!="Alta",'Mapa final'!#REF!="Menor"),CONCATENATE("R2C",'Mapa final'!#REF!),"")</f>
        <v>#REF!</v>
      </c>
      <c r="V23" s="10" t="e">
        <f>IF(AND('Mapa final'!#REF!="Alta",'Mapa final'!#REF!="Moderado"),CONCATENATE("R2C",'Mapa final'!#REF!),"")</f>
        <v>#REF!</v>
      </c>
      <c r="W23" s="11" t="e">
        <f>IF(AND('Mapa final'!#REF!="Alta",'Mapa final'!#REF!="Moderado"),CONCATENATE("R2C",'Mapa final'!#REF!),"")</f>
        <v>#REF!</v>
      </c>
      <c r="X23" s="11" t="e">
        <f>IF(AND('Mapa final'!#REF!="Alta",'Mapa final'!#REF!="Moderado"),CONCATENATE("R2C",'Mapa final'!#REF!),"")</f>
        <v>#REF!</v>
      </c>
      <c r="Y23" s="11" t="e">
        <f>IF(AND('Mapa final'!#REF!="Alta",'Mapa final'!#REF!="Moderado"),CONCATENATE("R2C",'Mapa final'!#REF!),"")</f>
        <v>#REF!</v>
      </c>
      <c r="Z23" s="11" t="e">
        <f>IF(AND('Mapa final'!#REF!="Alta",'Mapa final'!#REF!="Moderado"),CONCATENATE("R2C",'Mapa final'!#REF!),"")</f>
        <v>#REF!</v>
      </c>
      <c r="AA23" s="12" t="e">
        <f>IF(AND('Mapa final'!#REF!="Alta",'Mapa final'!#REF!="Moderado"),CONCATENATE("R2C",'Mapa final'!#REF!),"")</f>
        <v>#REF!</v>
      </c>
      <c r="AB23" s="10" t="e">
        <f>IF(AND('Mapa final'!#REF!="Alta",'Mapa final'!#REF!="Mayor"),CONCATENATE("R2C",'Mapa final'!#REF!),"")</f>
        <v>#REF!</v>
      </c>
      <c r="AC23" s="11" t="e">
        <f>IF(AND('Mapa final'!#REF!="Alta",'Mapa final'!#REF!="Mayor"),CONCATENATE("R2C",'Mapa final'!#REF!),"")</f>
        <v>#REF!</v>
      </c>
      <c r="AD23" s="11" t="e">
        <f>IF(AND('Mapa final'!#REF!="Alta",'Mapa final'!#REF!="Mayor"),CONCATENATE("R2C",'Mapa final'!#REF!),"")</f>
        <v>#REF!</v>
      </c>
      <c r="AE23" s="11" t="e">
        <f>IF(AND('Mapa final'!#REF!="Alta",'Mapa final'!#REF!="Mayor"),CONCATENATE("R2C",'Mapa final'!#REF!),"")</f>
        <v>#REF!</v>
      </c>
      <c r="AF23" s="11" t="e">
        <f>IF(AND('Mapa final'!#REF!="Alta",'Mapa final'!#REF!="Mayor"),CONCATENATE("R2C",'Mapa final'!#REF!),"")</f>
        <v>#REF!</v>
      </c>
      <c r="AG23" s="12" t="e">
        <f>IF(AND('Mapa final'!#REF!="Alta",'Mapa final'!#REF!="Mayor"),CONCATENATE("R2C",'Mapa final'!#REF!),"")</f>
        <v>#REF!</v>
      </c>
      <c r="AH23" s="13" t="e">
        <f>IF(AND('Mapa final'!#REF!="Alta",'Mapa final'!#REF!="Catastrófico"),CONCATENATE("R2C",'Mapa final'!#REF!),"")</f>
        <v>#REF!</v>
      </c>
      <c r="AI23" s="14" t="e">
        <f>IF(AND('Mapa final'!#REF!="Alta",'Mapa final'!#REF!="Catastrófico"),CONCATENATE("R2C",'Mapa final'!#REF!),"")</f>
        <v>#REF!</v>
      </c>
      <c r="AJ23" s="14" t="e">
        <f>IF(AND('Mapa final'!#REF!="Alta",'Mapa final'!#REF!="Catastrófico"),CONCATENATE("R2C",'Mapa final'!#REF!),"")</f>
        <v>#REF!</v>
      </c>
      <c r="AK23" s="14" t="e">
        <f>IF(AND('Mapa final'!#REF!="Alta",'Mapa final'!#REF!="Catastrófico"),CONCATENATE("R2C",'Mapa final'!#REF!),"")</f>
        <v>#REF!</v>
      </c>
      <c r="AL23" s="14" t="e">
        <f>IF(AND('Mapa final'!#REF!="Alta",'Mapa final'!#REF!="Catastrófico"),CONCATENATE("R2C",'Mapa final'!#REF!),"")</f>
        <v>#REF!</v>
      </c>
      <c r="AM23" s="15" t="e">
        <f>IF(AND('Mapa final'!#REF!="Alta",'Mapa final'!#REF!="Catastrófico"),CONCATENATE("R2C",'Mapa final'!#REF!),"")</f>
        <v>#REF!</v>
      </c>
      <c r="AN23" s="41"/>
      <c r="AO23" s="801"/>
      <c r="AP23" s="802"/>
      <c r="AQ23" s="802"/>
      <c r="AR23" s="802"/>
      <c r="AS23" s="802"/>
      <c r="AT23" s="803"/>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row>
    <row r="24" spans="1:76" ht="15" customHeight="1" x14ac:dyDescent="0.2">
      <c r="A24" s="41"/>
      <c r="B24" s="749"/>
      <c r="C24" s="749"/>
      <c r="D24" s="750"/>
      <c r="E24" s="791"/>
      <c r="F24" s="792"/>
      <c r="G24" s="792"/>
      <c r="H24" s="792"/>
      <c r="I24" s="792"/>
      <c r="J24" s="25" t="e">
        <f>IF(AND('Mapa final'!#REF!="Alta",'Mapa final'!#REF!="Leve"),CONCATENATE("R3C",'Mapa final'!#REF!),"")</f>
        <v>#REF!</v>
      </c>
      <c r="K24" s="26" t="e">
        <f>IF(AND('Mapa final'!#REF!="Alta",'Mapa final'!#REF!="Leve"),CONCATENATE("R3C",'Mapa final'!#REF!),"")</f>
        <v>#REF!</v>
      </c>
      <c r="L24" s="26" t="e">
        <f>IF(AND('Mapa final'!#REF!="Alta",'Mapa final'!#REF!="Leve"),CONCATENATE("R3C",'Mapa final'!#REF!),"")</f>
        <v>#REF!</v>
      </c>
      <c r="M24" s="26" t="e">
        <f>IF(AND('Mapa final'!#REF!="Alta",'Mapa final'!#REF!="Leve"),CONCATENATE("R3C",'Mapa final'!#REF!),"")</f>
        <v>#REF!</v>
      </c>
      <c r="N24" s="26" t="e">
        <f>IF(AND('Mapa final'!#REF!="Alta",'Mapa final'!#REF!="Leve"),CONCATENATE("R3C",'Mapa final'!#REF!),"")</f>
        <v>#REF!</v>
      </c>
      <c r="O24" s="27" t="e">
        <f>IF(AND('Mapa final'!#REF!="Alta",'Mapa final'!#REF!="Leve"),CONCATENATE("R3C",'Mapa final'!#REF!),"")</f>
        <v>#REF!</v>
      </c>
      <c r="P24" s="25" t="e">
        <f>IF(AND('Mapa final'!#REF!="Alta",'Mapa final'!#REF!="Menor"),CONCATENATE("R3C",'Mapa final'!#REF!),"")</f>
        <v>#REF!</v>
      </c>
      <c r="Q24" s="26" t="e">
        <f>IF(AND('Mapa final'!#REF!="Alta",'Mapa final'!#REF!="Menor"),CONCATENATE("R3C",'Mapa final'!#REF!),"")</f>
        <v>#REF!</v>
      </c>
      <c r="R24" s="26" t="e">
        <f>IF(AND('Mapa final'!#REF!="Alta",'Mapa final'!#REF!="Menor"),CONCATENATE("R3C",'Mapa final'!#REF!),"")</f>
        <v>#REF!</v>
      </c>
      <c r="S24" s="26" t="e">
        <f>IF(AND('Mapa final'!#REF!="Alta",'Mapa final'!#REF!="Menor"),CONCATENATE("R3C",'Mapa final'!#REF!),"")</f>
        <v>#REF!</v>
      </c>
      <c r="T24" s="26" t="e">
        <f>IF(AND('Mapa final'!#REF!="Alta",'Mapa final'!#REF!="Menor"),CONCATENATE("R3C",'Mapa final'!#REF!),"")</f>
        <v>#REF!</v>
      </c>
      <c r="U24" s="27" t="e">
        <f>IF(AND('Mapa final'!#REF!="Alta",'Mapa final'!#REF!="Menor"),CONCATENATE("R3C",'Mapa final'!#REF!),"")</f>
        <v>#REF!</v>
      </c>
      <c r="V24" s="10" t="e">
        <f>IF(AND('Mapa final'!#REF!="Alta",'Mapa final'!#REF!="Moderado"),CONCATENATE("R3C",'Mapa final'!#REF!),"")</f>
        <v>#REF!</v>
      </c>
      <c r="W24" s="11" t="e">
        <f>IF(AND('Mapa final'!#REF!="Alta",'Mapa final'!#REF!="Moderado"),CONCATENATE("R3C",'Mapa final'!#REF!),"")</f>
        <v>#REF!</v>
      </c>
      <c r="X24" s="11" t="e">
        <f>IF(AND('Mapa final'!#REF!="Alta",'Mapa final'!#REF!="Moderado"),CONCATENATE("R3C",'Mapa final'!#REF!),"")</f>
        <v>#REF!</v>
      </c>
      <c r="Y24" s="11" t="e">
        <f>IF(AND('Mapa final'!#REF!="Alta",'Mapa final'!#REF!="Moderado"),CONCATENATE("R3C",'Mapa final'!#REF!),"")</f>
        <v>#REF!</v>
      </c>
      <c r="Z24" s="11" t="e">
        <f>IF(AND('Mapa final'!#REF!="Alta",'Mapa final'!#REF!="Moderado"),CONCATENATE("R3C",'Mapa final'!#REF!),"")</f>
        <v>#REF!</v>
      </c>
      <c r="AA24" s="12" t="e">
        <f>IF(AND('Mapa final'!#REF!="Alta",'Mapa final'!#REF!="Moderado"),CONCATENATE("R3C",'Mapa final'!#REF!),"")</f>
        <v>#REF!</v>
      </c>
      <c r="AB24" s="10" t="e">
        <f>IF(AND('Mapa final'!#REF!="Alta",'Mapa final'!#REF!="Mayor"),CONCATENATE("R3C",'Mapa final'!#REF!),"")</f>
        <v>#REF!</v>
      </c>
      <c r="AC24" s="11" t="e">
        <f>IF(AND('Mapa final'!#REF!="Alta",'Mapa final'!#REF!="Mayor"),CONCATENATE("R3C",'Mapa final'!#REF!),"")</f>
        <v>#REF!</v>
      </c>
      <c r="AD24" s="11" t="e">
        <f>IF(AND('Mapa final'!#REF!="Alta",'Mapa final'!#REF!="Mayor"),CONCATENATE("R3C",'Mapa final'!#REF!),"")</f>
        <v>#REF!</v>
      </c>
      <c r="AE24" s="11" t="e">
        <f>IF(AND('Mapa final'!#REF!="Alta",'Mapa final'!#REF!="Mayor"),CONCATENATE("R3C",'Mapa final'!#REF!),"")</f>
        <v>#REF!</v>
      </c>
      <c r="AF24" s="11" t="e">
        <f>IF(AND('Mapa final'!#REF!="Alta",'Mapa final'!#REF!="Mayor"),CONCATENATE("R3C",'Mapa final'!#REF!),"")</f>
        <v>#REF!</v>
      </c>
      <c r="AG24" s="12" t="e">
        <f>IF(AND('Mapa final'!#REF!="Alta",'Mapa final'!#REF!="Mayor"),CONCATENATE("R3C",'Mapa final'!#REF!),"")</f>
        <v>#REF!</v>
      </c>
      <c r="AH24" s="13" t="e">
        <f>IF(AND('Mapa final'!#REF!="Alta",'Mapa final'!#REF!="Catastrófico"),CONCATENATE("R3C",'Mapa final'!#REF!),"")</f>
        <v>#REF!</v>
      </c>
      <c r="AI24" s="14" t="e">
        <f>IF(AND('Mapa final'!#REF!="Alta",'Mapa final'!#REF!="Catastrófico"),CONCATENATE("R3C",'Mapa final'!#REF!),"")</f>
        <v>#REF!</v>
      </c>
      <c r="AJ24" s="14" t="e">
        <f>IF(AND('Mapa final'!#REF!="Alta",'Mapa final'!#REF!="Catastrófico"),CONCATENATE("R3C",'Mapa final'!#REF!),"")</f>
        <v>#REF!</v>
      </c>
      <c r="AK24" s="14" t="e">
        <f>IF(AND('Mapa final'!#REF!="Alta",'Mapa final'!#REF!="Catastrófico"),CONCATENATE("R3C",'Mapa final'!#REF!),"")</f>
        <v>#REF!</v>
      </c>
      <c r="AL24" s="14" t="e">
        <f>IF(AND('Mapa final'!#REF!="Alta",'Mapa final'!#REF!="Catastrófico"),CONCATENATE("R3C",'Mapa final'!#REF!),"")</f>
        <v>#REF!</v>
      </c>
      <c r="AM24" s="15" t="e">
        <f>IF(AND('Mapa final'!#REF!="Alta",'Mapa final'!#REF!="Catastrófico"),CONCATENATE("R3C",'Mapa final'!#REF!),"")</f>
        <v>#REF!</v>
      </c>
      <c r="AN24" s="41"/>
      <c r="AO24" s="801"/>
      <c r="AP24" s="802"/>
      <c r="AQ24" s="802"/>
      <c r="AR24" s="802"/>
      <c r="AS24" s="802"/>
      <c r="AT24" s="803"/>
      <c r="AU24" s="41"/>
      <c r="AV24" s="41"/>
      <c r="AW24" s="41"/>
      <c r="AX24" s="41"/>
      <c r="AY24" s="41"/>
      <c r="AZ24" s="41"/>
      <c r="BA24" s="41"/>
      <c r="BB24" s="41"/>
      <c r="BC24" s="41"/>
      <c r="BD24" s="41"/>
      <c r="BE24" s="41"/>
      <c r="BF24" s="41"/>
      <c r="BG24" s="41"/>
      <c r="BH24" s="41"/>
      <c r="BI24" s="41"/>
      <c r="BJ24" s="41"/>
      <c r="BK24" s="41"/>
      <c r="BL24" s="41"/>
      <c r="BM24" s="41"/>
      <c r="BN24" s="41"/>
      <c r="BO24" s="41"/>
      <c r="BP24" s="41"/>
      <c r="BQ24" s="41"/>
      <c r="BR24" s="41"/>
      <c r="BS24" s="41"/>
      <c r="BT24" s="41"/>
      <c r="BU24" s="41"/>
      <c r="BV24" s="41"/>
      <c r="BW24" s="41"/>
      <c r="BX24" s="41"/>
    </row>
    <row r="25" spans="1:76" ht="15" customHeight="1" x14ac:dyDescent="0.2">
      <c r="A25" s="41"/>
      <c r="B25" s="749"/>
      <c r="C25" s="749"/>
      <c r="D25" s="750"/>
      <c r="E25" s="791"/>
      <c r="F25" s="792"/>
      <c r="G25" s="792"/>
      <c r="H25" s="792"/>
      <c r="I25" s="792"/>
      <c r="J25" s="25" t="e">
        <f>IF(AND('Mapa final'!#REF!="Alta",'Mapa final'!#REF!="Leve"),CONCATENATE("R4C",'Mapa final'!#REF!),"")</f>
        <v>#REF!</v>
      </c>
      <c r="K25" s="26" t="e">
        <f>IF(AND('Mapa final'!#REF!="Alta",'Mapa final'!#REF!="Leve"),CONCATENATE("R4C",'Mapa final'!#REF!),"")</f>
        <v>#REF!</v>
      </c>
      <c r="L25" s="26" t="e">
        <f>IF(AND('Mapa final'!#REF!="Alta",'Mapa final'!#REF!="Leve"),CONCATENATE("R4C",'Mapa final'!#REF!),"")</f>
        <v>#REF!</v>
      </c>
      <c r="M25" s="26" t="e">
        <f>IF(AND('Mapa final'!#REF!="Alta",'Mapa final'!#REF!="Leve"),CONCATENATE("R4C",'Mapa final'!#REF!),"")</f>
        <v>#REF!</v>
      </c>
      <c r="N25" s="26" t="e">
        <f>IF(AND('Mapa final'!#REF!="Alta",'Mapa final'!#REF!="Leve"),CONCATENATE("R4C",'Mapa final'!#REF!),"")</f>
        <v>#REF!</v>
      </c>
      <c r="O25" s="27" t="e">
        <f>IF(AND('Mapa final'!#REF!="Alta",'Mapa final'!#REF!="Leve"),CONCATENATE("R4C",'Mapa final'!#REF!),"")</f>
        <v>#REF!</v>
      </c>
      <c r="P25" s="25" t="e">
        <f>IF(AND('Mapa final'!#REF!="Alta",'Mapa final'!#REF!="Menor"),CONCATENATE("R4C",'Mapa final'!#REF!),"")</f>
        <v>#REF!</v>
      </c>
      <c r="Q25" s="26" t="e">
        <f>IF(AND('Mapa final'!#REF!="Alta",'Mapa final'!#REF!="Menor"),CONCATENATE("R4C",'Mapa final'!#REF!),"")</f>
        <v>#REF!</v>
      </c>
      <c r="R25" s="26" t="e">
        <f>IF(AND('Mapa final'!#REF!="Alta",'Mapa final'!#REF!="Menor"),CONCATENATE("R4C",'Mapa final'!#REF!),"")</f>
        <v>#REF!</v>
      </c>
      <c r="S25" s="26" t="e">
        <f>IF(AND('Mapa final'!#REF!="Alta",'Mapa final'!#REF!="Menor"),CONCATENATE("R4C",'Mapa final'!#REF!),"")</f>
        <v>#REF!</v>
      </c>
      <c r="T25" s="26" t="e">
        <f>IF(AND('Mapa final'!#REF!="Alta",'Mapa final'!#REF!="Menor"),CONCATENATE("R4C",'Mapa final'!#REF!),"")</f>
        <v>#REF!</v>
      </c>
      <c r="U25" s="27" t="e">
        <f>IF(AND('Mapa final'!#REF!="Alta",'Mapa final'!#REF!="Menor"),CONCATENATE("R4C",'Mapa final'!#REF!),"")</f>
        <v>#REF!</v>
      </c>
      <c r="V25" s="10" t="e">
        <f>IF(AND('Mapa final'!#REF!="Alta",'Mapa final'!#REF!="Moderado"),CONCATENATE("R4C",'Mapa final'!#REF!),"")</f>
        <v>#REF!</v>
      </c>
      <c r="W25" s="11" t="e">
        <f>IF(AND('Mapa final'!#REF!="Alta",'Mapa final'!#REF!="Moderado"),CONCATENATE("R4C",'Mapa final'!#REF!),"")</f>
        <v>#REF!</v>
      </c>
      <c r="X25" s="11" t="e">
        <f>IF(AND('Mapa final'!#REF!="Alta",'Mapa final'!#REF!="Moderado"),CONCATENATE("R4C",'Mapa final'!#REF!),"")</f>
        <v>#REF!</v>
      </c>
      <c r="Y25" s="11" t="e">
        <f>IF(AND('Mapa final'!#REF!="Alta",'Mapa final'!#REF!="Moderado"),CONCATENATE("R4C",'Mapa final'!#REF!),"")</f>
        <v>#REF!</v>
      </c>
      <c r="Z25" s="11" t="e">
        <f>IF(AND('Mapa final'!#REF!="Alta",'Mapa final'!#REF!="Moderado"),CONCATENATE("R4C",'Mapa final'!#REF!),"")</f>
        <v>#REF!</v>
      </c>
      <c r="AA25" s="12" t="e">
        <f>IF(AND('Mapa final'!#REF!="Alta",'Mapa final'!#REF!="Moderado"),CONCATENATE("R4C",'Mapa final'!#REF!),"")</f>
        <v>#REF!</v>
      </c>
      <c r="AB25" s="10" t="e">
        <f>IF(AND('Mapa final'!#REF!="Alta",'Mapa final'!#REF!="Mayor"),CONCATENATE("R4C",'Mapa final'!#REF!),"")</f>
        <v>#REF!</v>
      </c>
      <c r="AC25" s="11" t="e">
        <f>IF(AND('Mapa final'!#REF!="Alta",'Mapa final'!#REF!="Mayor"),CONCATENATE("R4C",'Mapa final'!#REF!),"")</f>
        <v>#REF!</v>
      </c>
      <c r="AD25" s="11" t="e">
        <f>IF(AND('Mapa final'!#REF!="Alta",'Mapa final'!#REF!="Mayor"),CONCATENATE("R4C",'Mapa final'!#REF!),"")</f>
        <v>#REF!</v>
      </c>
      <c r="AE25" s="11" t="e">
        <f>IF(AND('Mapa final'!#REF!="Alta",'Mapa final'!#REF!="Mayor"),CONCATENATE("R4C",'Mapa final'!#REF!),"")</f>
        <v>#REF!</v>
      </c>
      <c r="AF25" s="11" t="e">
        <f>IF(AND('Mapa final'!#REF!="Alta",'Mapa final'!#REF!="Mayor"),CONCATENATE("R4C",'Mapa final'!#REF!),"")</f>
        <v>#REF!</v>
      </c>
      <c r="AG25" s="12" t="e">
        <f>IF(AND('Mapa final'!#REF!="Alta",'Mapa final'!#REF!="Mayor"),CONCATENATE("R4C",'Mapa final'!#REF!),"")</f>
        <v>#REF!</v>
      </c>
      <c r="AH25" s="13" t="e">
        <f>IF(AND('Mapa final'!#REF!="Alta",'Mapa final'!#REF!="Catastrófico"),CONCATENATE("R4C",'Mapa final'!#REF!),"")</f>
        <v>#REF!</v>
      </c>
      <c r="AI25" s="14" t="e">
        <f>IF(AND('Mapa final'!#REF!="Alta",'Mapa final'!#REF!="Catastrófico"),CONCATENATE("R4C",'Mapa final'!#REF!),"")</f>
        <v>#REF!</v>
      </c>
      <c r="AJ25" s="14" t="e">
        <f>IF(AND('Mapa final'!#REF!="Alta",'Mapa final'!#REF!="Catastrófico"),CONCATENATE("R4C",'Mapa final'!#REF!),"")</f>
        <v>#REF!</v>
      </c>
      <c r="AK25" s="14" t="e">
        <f>IF(AND('Mapa final'!#REF!="Alta",'Mapa final'!#REF!="Catastrófico"),CONCATENATE("R4C",'Mapa final'!#REF!),"")</f>
        <v>#REF!</v>
      </c>
      <c r="AL25" s="14" t="e">
        <f>IF(AND('Mapa final'!#REF!="Alta",'Mapa final'!#REF!="Catastrófico"),CONCATENATE("R4C",'Mapa final'!#REF!),"")</f>
        <v>#REF!</v>
      </c>
      <c r="AM25" s="15" t="e">
        <f>IF(AND('Mapa final'!#REF!="Alta",'Mapa final'!#REF!="Catastrófico"),CONCATENATE("R4C",'Mapa final'!#REF!),"")</f>
        <v>#REF!</v>
      </c>
      <c r="AN25" s="41"/>
      <c r="AO25" s="801"/>
      <c r="AP25" s="802"/>
      <c r="AQ25" s="802"/>
      <c r="AR25" s="802"/>
      <c r="AS25" s="802"/>
      <c r="AT25" s="803"/>
      <c r="AU25" s="41"/>
      <c r="AV25" s="41"/>
      <c r="AW25" s="41"/>
      <c r="AX25" s="41"/>
      <c r="AY25" s="41"/>
      <c r="AZ25" s="41"/>
      <c r="BA25" s="41"/>
      <c r="BB25" s="41"/>
      <c r="BC25" s="41"/>
      <c r="BD25" s="41"/>
      <c r="BE25" s="41"/>
      <c r="BF25" s="41"/>
      <c r="BG25" s="41"/>
      <c r="BH25" s="41"/>
      <c r="BI25" s="41"/>
      <c r="BJ25" s="41"/>
      <c r="BK25" s="41"/>
      <c r="BL25" s="41"/>
      <c r="BM25" s="41"/>
      <c r="BN25" s="41"/>
      <c r="BO25" s="41"/>
      <c r="BP25" s="41"/>
      <c r="BQ25" s="41"/>
      <c r="BR25" s="41"/>
      <c r="BS25" s="41"/>
      <c r="BT25" s="41"/>
      <c r="BU25" s="41"/>
      <c r="BV25" s="41"/>
      <c r="BW25" s="41"/>
      <c r="BX25" s="41"/>
    </row>
    <row r="26" spans="1:76" ht="15" customHeight="1" x14ac:dyDescent="0.2">
      <c r="A26" s="41"/>
      <c r="B26" s="749"/>
      <c r="C26" s="749"/>
      <c r="D26" s="750"/>
      <c r="E26" s="791"/>
      <c r="F26" s="792"/>
      <c r="G26" s="792"/>
      <c r="H26" s="792"/>
      <c r="I26" s="792"/>
      <c r="J26" s="25" t="e">
        <f>IF(AND('Mapa final'!#REF!="Alta",'Mapa final'!#REF!="Leve"),CONCATENATE("R5C",'Mapa final'!#REF!),"")</f>
        <v>#REF!</v>
      </c>
      <c r="K26" s="26" t="e">
        <f>IF(AND('Mapa final'!#REF!="Alta",'Mapa final'!#REF!="Leve"),CONCATENATE("R5C",'Mapa final'!#REF!),"")</f>
        <v>#REF!</v>
      </c>
      <c r="L26" s="26" t="e">
        <f>IF(AND('Mapa final'!#REF!="Alta",'Mapa final'!#REF!="Leve"),CONCATENATE("R5C",'Mapa final'!#REF!),"")</f>
        <v>#REF!</v>
      </c>
      <c r="M26" s="26" t="e">
        <f>IF(AND('Mapa final'!#REF!="Alta",'Mapa final'!#REF!="Leve"),CONCATENATE("R5C",'Mapa final'!#REF!),"")</f>
        <v>#REF!</v>
      </c>
      <c r="N26" s="26" t="e">
        <f>IF(AND('Mapa final'!#REF!="Alta",'Mapa final'!#REF!="Leve"),CONCATENATE("R5C",'Mapa final'!#REF!),"")</f>
        <v>#REF!</v>
      </c>
      <c r="O26" s="27" t="e">
        <f>IF(AND('Mapa final'!#REF!="Alta",'Mapa final'!#REF!="Leve"),CONCATENATE("R5C",'Mapa final'!#REF!),"")</f>
        <v>#REF!</v>
      </c>
      <c r="P26" s="25" t="e">
        <f>IF(AND('Mapa final'!#REF!="Alta",'Mapa final'!#REF!="Menor"),CONCATENATE("R5C",'Mapa final'!#REF!),"")</f>
        <v>#REF!</v>
      </c>
      <c r="Q26" s="26" t="e">
        <f>IF(AND('Mapa final'!#REF!="Alta",'Mapa final'!#REF!="Menor"),CONCATENATE("R5C",'Mapa final'!#REF!),"")</f>
        <v>#REF!</v>
      </c>
      <c r="R26" s="26" t="e">
        <f>IF(AND('Mapa final'!#REF!="Alta",'Mapa final'!#REF!="Menor"),CONCATENATE("R5C",'Mapa final'!#REF!),"")</f>
        <v>#REF!</v>
      </c>
      <c r="S26" s="26" t="e">
        <f>IF(AND('Mapa final'!#REF!="Alta",'Mapa final'!#REF!="Menor"),CONCATENATE("R5C",'Mapa final'!#REF!),"")</f>
        <v>#REF!</v>
      </c>
      <c r="T26" s="26" t="e">
        <f>IF(AND('Mapa final'!#REF!="Alta",'Mapa final'!#REF!="Menor"),CONCATENATE("R5C",'Mapa final'!#REF!),"")</f>
        <v>#REF!</v>
      </c>
      <c r="U26" s="27" t="e">
        <f>IF(AND('Mapa final'!#REF!="Alta",'Mapa final'!#REF!="Menor"),CONCATENATE("R5C",'Mapa final'!#REF!),"")</f>
        <v>#REF!</v>
      </c>
      <c r="V26" s="10" t="e">
        <f>IF(AND('Mapa final'!#REF!="Alta",'Mapa final'!#REF!="Moderado"),CONCATENATE("R5C",'Mapa final'!#REF!),"")</f>
        <v>#REF!</v>
      </c>
      <c r="W26" s="11" t="e">
        <f>IF(AND('Mapa final'!#REF!="Alta",'Mapa final'!#REF!="Moderado"),CONCATENATE("R5C",'Mapa final'!#REF!),"")</f>
        <v>#REF!</v>
      </c>
      <c r="X26" s="11" t="e">
        <f>IF(AND('Mapa final'!#REF!="Alta",'Mapa final'!#REF!="Moderado"),CONCATENATE("R5C",'Mapa final'!#REF!),"")</f>
        <v>#REF!</v>
      </c>
      <c r="Y26" s="11" t="e">
        <f>IF(AND('Mapa final'!#REF!="Alta",'Mapa final'!#REF!="Moderado"),CONCATENATE("R5C",'Mapa final'!#REF!),"")</f>
        <v>#REF!</v>
      </c>
      <c r="Z26" s="11" t="e">
        <f>IF(AND('Mapa final'!#REF!="Alta",'Mapa final'!#REF!="Moderado"),CONCATENATE("R5C",'Mapa final'!#REF!),"")</f>
        <v>#REF!</v>
      </c>
      <c r="AA26" s="12" t="e">
        <f>IF(AND('Mapa final'!#REF!="Alta",'Mapa final'!#REF!="Moderado"),CONCATENATE("R5C",'Mapa final'!#REF!),"")</f>
        <v>#REF!</v>
      </c>
      <c r="AB26" s="10" t="e">
        <f>IF(AND('Mapa final'!#REF!="Alta",'Mapa final'!#REF!="Mayor"),CONCATENATE("R5C",'Mapa final'!#REF!),"")</f>
        <v>#REF!</v>
      </c>
      <c r="AC26" s="11" t="e">
        <f>IF(AND('Mapa final'!#REF!="Alta",'Mapa final'!#REF!="Mayor"),CONCATENATE("R5C",'Mapa final'!#REF!),"")</f>
        <v>#REF!</v>
      </c>
      <c r="AD26" s="11" t="e">
        <f>IF(AND('Mapa final'!#REF!="Alta",'Mapa final'!#REF!="Mayor"),CONCATENATE("R5C",'Mapa final'!#REF!),"")</f>
        <v>#REF!</v>
      </c>
      <c r="AE26" s="11" t="e">
        <f>IF(AND('Mapa final'!#REF!="Alta",'Mapa final'!#REF!="Mayor"),CONCATENATE("R5C",'Mapa final'!#REF!),"")</f>
        <v>#REF!</v>
      </c>
      <c r="AF26" s="11" t="e">
        <f>IF(AND('Mapa final'!#REF!="Alta",'Mapa final'!#REF!="Mayor"),CONCATENATE("R5C",'Mapa final'!#REF!),"")</f>
        <v>#REF!</v>
      </c>
      <c r="AG26" s="12" t="e">
        <f>IF(AND('Mapa final'!#REF!="Alta",'Mapa final'!#REF!="Mayor"),CONCATENATE("R5C",'Mapa final'!#REF!),"")</f>
        <v>#REF!</v>
      </c>
      <c r="AH26" s="13" t="e">
        <f>IF(AND('Mapa final'!#REF!="Alta",'Mapa final'!#REF!="Catastrófico"),CONCATENATE("R5C",'Mapa final'!#REF!),"")</f>
        <v>#REF!</v>
      </c>
      <c r="AI26" s="14" t="e">
        <f>IF(AND('Mapa final'!#REF!="Alta",'Mapa final'!#REF!="Catastrófico"),CONCATENATE("R5C",'Mapa final'!#REF!),"")</f>
        <v>#REF!</v>
      </c>
      <c r="AJ26" s="14" t="e">
        <f>IF(AND('Mapa final'!#REF!="Alta",'Mapa final'!#REF!="Catastrófico"),CONCATENATE("R5C",'Mapa final'!#REF!),"")</f>
        <v>#REF!</v>
      </c>
      <c r="AK26" s="14" t="e">
        <f>IF(AND('Mapa final'!#REF!="Alta",'Mapa final'!#REF!="Catastrófico"),CONCATENATE("R5C",'Mapa final'!#REF!),"")</f>
        <v>#REF!</v>
      </c>
      <c r="AL26" s="14" t="e">
        <f>IF(AND('Mapa final'!#REF!="Alta",'Mapa final'!#REF!="Catastrófico"),CONCATENATE("R5C",'Mapa final'!#REF!),"")</f>
        <v>#REF!</v>
      </c>
      <c r="AM26" s="15" t="e">
        <f>IF(AND('Mapa final'!#REF!="Alta",'Mapa final'!#REF!="Catastrófico"),CONCATENATE("R5C",'Mapa final'!#REF!),"")</f>
        <v>#REF!</v>
      </c>
      <c r="AN26" s="41"/>
      <c r="AO26" s="801"/>
      <c r="AP26" s="802"/>
      <c r="AQ26" s="802"/>
      <c r="AR26" s="802"/>
      <c r="AS26" s="802"/>
      <c r="AT26" s="803"/>
      <c r="AU26" s="41"/>
      <c r="AV26" s="41"/>
      <c r="AW26" s="41"/>
      <c r="AX26" s="41"/>
      <c r="AY26" s="41"/>
      <c r="AZ26" s="41"/>
      <c r="BA26" s="41"/>
      <c r="BB26" s="41"/>
      <c r="BC26" s="41"/>
      <c r="BD26" s="41"/>
      <c r="BE26" s="41"/>
      <c r="BF26" s="41"/>
      <c r="BG26" s="41"/>
      <c r="BH26" s="41"/>
      <c r="BI26" s="41"/>
      <c r="BJ26" s="41"/>
      <c r="BK26" s="41"/>
      <c r="BL26" s="41"/>
      <c r="BM26" s="41"/>
      <c r="BN26" s="41"/>
      <c r="BO26" s="41"/>
      <c r="BP26" s="41"/>
      <c r="BQ26" s="41"/>
      <c r="BR26" s="41"/>
      <c r="BS26" s="41"/>
      <c r="BT26" s="41"/>
      <c r="BU26" s="41"/>
      <c r="BV26" s="41"/>
      <c r="BW26" s="41"/>
      <c r="BX26" s="41"/>
    </row>
    <row r="27" spans="1:76" ht="15" customHeight="1" x14ac:dyDescent="0.2">
      <c r="A27" s="41"/>
      <c r="B27" s="749"/>
      <c r="C27" s="749"/>
      <c r="D27" s="750"/>
      <c r="E27" s="791"/>
      <c r="F27" s="792"/>
      <c r="G27" s="792"/>
      <c r="H27" s="792"/>
      <c r="I27" s="792"/>
      <c r="J27" s="25" t="e">
        <f>IF(AND('Mapa final'!#REF!="Alta",'Mapa final'!#REF!="Leve"),CONCATENATE("R6C",'Mapa final'!#REF!),"")</f>
        <v>#REF!</v>
      </c>
      <c r="K27" s="26" t="e">
        <f>IF(AND('Mapa final'!#REF!="Alta",'Mapa final'!#REF!="Leve"),CONCATENATE("R6C",'Mapa final'!#REF!),"")</f>
        <v>#REF!</v>
      </c>
      <c r="L27" s="26" t="e">
        <f>IF(AND('Mapa final'!#REF!="Alta",'Mapa final'!#REF!="Leve"),CONCATENATE("R6C",'Mapa final'!#REF!),"")</f>
        <v>#REF!</v>
      </c>
      <c r="M27" s="26" t="e">
        <f>IF(AND('Mapa final'!#REF!="Alta",'Mapa final'!#REF!="Leve"),CONCATENATE("R6C",'Mapa final'!#REF!),"")</f>
        <v>#REF!</v>
      </c>
      <c r="N27" s="26" t="e">
        <f>IF(AND('Mapa final'!#REF!="Alta",'Mapa final'!#REF!="Leve"),CONCATENATE("R6C",'Mapa final'!#REF!),"")</f>
        <v>#REF!</v>
      </c>
      <c r="O27" s="27" t="e">
        <f>IF(AND('Mapa final'!#REF!="Alta",'Mapa final'!#REF!="Leve"),CONCATENATE("R6C",'Mapa final'!#REF!),"")</f>
        <v>#REF!</v>
      </c>
      <c r="P27" s="25" t="e">
        <f>IF(AND('Mapa final'!#REF!="Alta",'Mapa final'!#REF!="Menor"),CONCATENATE("R6C",'Mapa final'!#REF!),"")</f>
        <v>#REF!</v>
      </c>
      <c r="Q27" s="26" t="e">
        <f>IF(AND('Mapa final'!#REF!="Alta",'Mapa final'!#REF!="Menor"),CONCATENATE("R6C",'Mapa final'!#REF!),"")</f>
        <v>#REF!</v>
      </c>
      <c r="R27" s="26" t="e">
        <f>IF(AND('Mapa final'!#REF!="Alta",'Mapa final'!#REF!="Menor"),CONCATENATE("R6C",'Mapa final'!#REF!),"")</f>
        <v>#REF!</v>
      </c>
      <c r="S27" s="26" t="e">
        <f>IF(AND('Mapa final'!#REF!="Alta",'Mapa final'!#REF!="Menor"),CONCATENATE("R6C",'Mapa final'!#REF!),"")</f>
        <v>#REF!</v>
      </c>
      <c r="T27" s="26" t="e">
        <f>IF(AND('Mapa final'!#REF!="Alta",'Mapa final'!#REF!="Menor"),CONCATENATE("R6C",'Mapa final'!#REF!),"")</f>
        <v>#REF!</v>
      </c>
      <c r="U27" s="27" t="e">
        <f>IF(AND('Mapa final'!#REF!="Alta",'Mapa final'!#REF!="Menor"),CONCATENATE("R6C",'Mapa final'!#REF!),"")</f>
        <v>#REF!</v>
      </c>
      <c r="V27" s="10" t="e">
        <f>IF(AND('Mapa final'!#REF!="Alta",'Mapa final'!#REF!="Moderado"),CONCATENATE("R6C",'Mapa final'!#REF!),"")</f>
        <v>#REF!</v>
      </c>
      <c r="W27" s="11" t="e">
        <f>IF(AND('Mapa final'!#REF!="Alta",'Mapa final'!#REF!="Moderado"),CONCATENATE("R6C",'Mapa final'!#REF!),"")</f>
        <v>#REF!</v>
      </c>
      <c r="X27" s="11" t="e">
        <f>IF(AND('Mapa final'!#REF!="Alta",'Mapa final'!#REF!="Moderado"),CONCATENATE("R6C",'Mapa final'!#REF!),"")</f>
        <v>#REF!</v>
      </c>
      <c r="Y27" s="11" t="e">
        <f>IF(AND('Mapa final'!#REF!="Alta",'Mapa final'!#REF!="Moderado"),CONCATENATE("R6C",'Mapa final'!#REF!),"")</f>
        <v>#REF!</v>
      </c>
      <c r="Z27" s="11" t="e">
        <f>IF(AND('Mapa final'!#REF!="Alta",'Mapa final'!#REF!="Moderado"),CONCATENATE("R6C",'Mapa final'!#REF!),"")</f>
        <v>#REF!</v>
      </c>
      <c r="AA27" s="12" t="e">
        <f>IF(AND('Mapa final'!#REF!="Alta",'Mapa final'!#REF!="Moderado"),CONCATENATE("R6C",'Mapa final'!#REF!),"")</f>
        <v>#REF!</v>
      </c>
      <c r="AB27" s="10" t="e">
        <f>IF(AND('Mapa final'!#REF!="Alta",'Mapa final'!#REF!="Mayor"),CONCATENATE("R6C",'Mapa final'!#REF!),"")</f>
        <v>#REF!</v>
      </c>
      <c r="AC27" s="11" t="e">
        <f>IF(AND('Mapa final'!#REF!="Alta",'Mapa final'!#REF!="Mayor"),CONCATENATE("R6C",'Mapa final'!#REF!),"")</f>
        <v>#REF!</v>
      </c>
      <c r="AD27" s="11" t="e">
        <f>IF(AND('Mapa final'!#REF!="Alta",'Mapa final'!#REF!="Mayor"),CONCATENATE("R6C",'Mapa final'!#REF!),"")</f>
        <v>#REF!</v>
      </c>
      <c r="AE27" s="11" t="e">
        <f>IF(AND('Mapa final'!#REF!="Alta",'Mapa final'!#REF!="Mayor"),CONCATENATE("R6C",'Mapa final'!#REF!),"")</f>
        <v>#REF!</v>
      </c>
      <c r="AF27" s="11" t="e">
        <f>IF(AND('Mapa final'!#REF!="Alta",'Mapa final'!#REF!="Mayor"),CONCATENATE("R6C",'Mapa final'!#REF!),"")</f>
        <v>#REF!</v>
      </c>
      <c r="AG27" s="12" t="e">
        <f>IF(AND('Mapa final'!#REF!="Alta",'Mapa final'!#REF!="Mayor"),CONCATENATE("R6C",'Mapa final'!#REF!),"")</f>
        <v>#REF!</v>
      </c>
      <c r="AH27" s="13" t="e">
        <f>IF(AND('Mapa final'!#REF!="Alta",'Mapa final'!#REF!="Catastrófico"),CONCATENATE("R6C",'Mapa final'!#REF!),"")</f>
        <v>#REF!</v>
      </c>
      <c r="AI27" s="14" t="e">
        <f>IF(AND('Mapa final'!#REF!="Alta",'Mapa final'!#REF!="Catastrófico"),CONCATENATE("R6C",'Mapa final'!#REF!),"")</f>
        <v>#REF!</v>
      </c>
      <c r="AJ27" s="14" t="e">
        <f>IF(AND('Mapa final'!#REF!="Alta",'Mapa final'!#REF!="Catastrófico"),CONCATENATE("R6C",'Mapa final'!#REF!),"")</f>
        <v>#REF!</v>
      </c>
      <c r="AK27" s="14" t="e">
        <f>IF(AND('Mapa final'!#REF!="Alta",'Mapa final'!#REF!="Catastrófico"),CONCATENATE("R6C",'Mapa final'!#REF!),"")</f>
        <v>#REF!</v>
      </c>
      <c r="AL27" s="14" t="e">
        <f>IF(AND('Mapa final'!#REF!="Alta",'Mapa final'!#REF!="Catastrófico"),CONCATENATE("R6C",'Mapa final'!#REF!),"")</f>
        <v>#REF!</v>
      </c>
      <c r="AM27" s="15" t="e">
        <f>IF(AND('Mapa final'!#REF!="Alta",'Mapa final'!#REF!="Catastrófico"),CONCATENATE("R6C",'Mapa final'!#REF!),"")</f>
        <v>#REF!</v>
      </c>
      <c r="AN27" s="41"/>
      <c r="AO27" s="801"/>
      <c r="AP27" s="802"/>
      <c r="AQ27" s="802"/>
      <c r="AR27" s="802"/>
      <c r="AS27" s="802"/>
      <c r="AT27" s="803"/>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row>
    <row r="28" spans="1:76" ht="15" customHeight="1" x14ac:dyDescent="0.2">
      <c r="A28" s="41"/>
      <c r="B28" s="749"/>
      <c r="C28" s="749"/>
      <c r="D28" s="750"/>
      <c r="E28" s="791"/>
      <c r="F28" s="792"/>
      <c r="G28" s="792"/>
      <c r="H28" s="792"/>
      <c r="I28" s="792"/>
      <c r="J28" s="25" t="e">
        <f>IF(AND('Mapa final'!#REF!="Alta",'Mapa final'!#REF!="Leve"),CONCATENATE("R7C",'Mapa final'!#REF!),"")</f>
        <v>#REF!</v>
      </c>
      <c r="K28" s="26" t="e">
        <f>IF(AND('Mapa final'!#REF!="Alta",'Mapa final'!#REF!="Leve"),CONCATENATE("R7C",'Mapa final'!#REF!),"")</f>
        <v>#REF!</v>
      </c>
      <c r="L28" s="26" t="e">
        <f>IF(AND('Mapa final'!#REF!="Alta",'Mapa final'!#REF!="Leve"),CONCATENATE("R7C",'Mapa final'!#REF!),"")</f>
        <v>#REF!</v>
      </c>
      <c r="M28" s="26" t="e">
        <f>IF(AND('Mapa final'!#REF!="Alta",'Mapa final'!#REF!="Leve"),CONCATENATE("R7C",'Mapa final'!#REF!),"")</f>
        <v>#REF!</v>
      </c>
      <c r="N28" s="26" t="e">
        <f>IF(AND('Mapa final'!#REF!="Alta",'Mapa final'!#REF!="Leve"),CONCATENATE("R7C",'Mapa final'!#REF!),"")</f>
        <v>#REF!</v>
      </c>
      <c r="O28" s="27" t="e">
        <f>IF(AND('Mapa final'!#REF!="Alta",'Mapa final'!#REF!="Leve"),CONCATENATE("R7C",'Mapa final'!#REF!),"")</f>
        <v>#REF!</v>
      </c>
      <c r="P28" s="25" t="e">
        <f>IF(AND('Mapa final'!#REF!="Alta",'Mapa final'!#REF!="Menor"),CONCATENATE("R7C",'Mapa final'!#REF!),"")</f>
        <v>#REF!</v>
      </c>
      <c r="Q28" s="26" t="e">
        <f>IF(AND('Mapa final'!#REF!="Alta",'Mapa final'!#REF!="Menor"),CONCATENATE("R7C",'Mapa final'!#REF!),"")</f>
        <v>#REF!</v>
      </c>
      <c r="R28" s="26" t="e">
        <f>IF(AND('Mapa final'!#REF!="Alta",'Mapa final'!#REF!="Menor"),CONCATENATE("R7C",'Mapa final'!#REF!),"")</f>
        <v>#REF!</v>
      </c>
      <c r="S28" s="26" t="e">
        <f>IF(AND('Mapa final'!#REF!="Alta",'Mapa final'!#REF!="Menor"),CONCATENATE("R7C",'Mapa final'!#REF!),"")</f>
        <v>#REF!</v>
      </c>
      <c r="T28" s="26" t="e">
        <f>IF(AND('Mapa final'!#REF!="Alta",'Mapa final'!#REF!="Menor"),CONCATENATE("R7C",'Mapa final'!#REF!),"")</f>
        <v>#REF!</v>
      </c>
      <c r="U28" s="27" t="e">
        <f>IF(AND('Mapa final'!#REF!="Alta",'Mapa final'!#REF!="Menor"),CONCATENATE("R7C",'Mapa final'!#REF!),"")</f>
        <v>#REF!</v>
      </c>
      <c r="V28" s="10" t="e">
        <f>IF(AND('Mapa final'!#REF!="Alta",'Mapa final'!#REF!="Moderado"),CONCATENATE("R7C",'Mapa final'!#REF!),"")</f>
        <v>#REF!</v>
      </c>
      <c r="W28" s="11" t="e">
        <f>IF(AND('Mapa final'!#REF!="Alta",'Mapa final'!#REF!="Moderado"),CONCATENATE("R7C",'Mapa final'!#REF!),"")</f>
        <v>#REF!</v>
      </c>
      <c r="X28" s="11" t="e">
        <f>IF(AND('Mapa final'!#REF!="Alta",'Mapa final'!#REF!="Moderado"),CONCATENATE("R7C",'Mapa final'!#REF!),"")</f>
        <v>#REF!</v>
      </c>
      <c r="Y28" s="11" t="e">
        <f>IF(AND('Mapa final'!#REF!="Alta",'Mapa final'!#REF!="Moderado"),CONCATENATE("R7C",'Mapa final'!#REF!),"")</f>
        <v>#REF!</v>
      </c>
      <c r="Z28" s="11" t="e">
        <f>IF(AND('Mapa final'!#REF!="Alta",'Mapa final'!#REF!="Moderado"),CONCATENATE("R7C",'Mapa final'!#REF!),"")</f>
        <v>#REF!</v>
      </c>
      <c r="AA28" s="12" t="e">
        <f>IF(AND('Mapa final'!#REF!="Alta",'Mapa final'!#REF!="Moderado"),CONCATENATE("R7C",'Mapa final'!#REF!),"")</f>
        <v>#REF!</v>
      </c>
      <c r="AB28" s="10" t="e">
        <f>IF(AND('Mapa final'!#REF!="Alta",'Mapa final'!#REF!="Mayor"),CONCATENATE("R7C",'Mapa final'!#REF!),"")</f>
        <v>#REF!</v>
      </c>
      <c r="AC28" s="11" t="e">
        <f>IF(AND('Mapa final'!#REF!="Alta",'Mapa final'!#REF!="Mayor"),CONCATENATE("R7C",'Mapa final'!#REF!),"")</f>
        <v>#REF!</v>
      </c>
      <c r="AD28" s="11" t="e">
        <f>IF(AND('Mapa final'!#REF!="Alta",'Mapa final'!#REF!="Mayor"),CONCATENATE("R7C",'Mapa final'!#REF!),"")</f>
        <v>#REF!</v>
      </c>
      <c r="AE28" s="11" t="e">
        <f>IF(AND('Mapa final'!#REF!="Alta",'Mapa final'!#REF!="Mayor"),CONCATENATE("R7C",'Mapa final'!#REF!),"")</f>
        <v>#REF!</v>
      </c>
      <c r="AF28" s="11" t="e">
        <f>IF(AND('Mapa final'!#REF!="Alta",'Mapa final'!#REF!="Mayor"),CONCATENATE("R7C",'Mapa final'!#REF!),"")</f>
        <v>#REF!</v>
      </c>
      <c r="AG28" s="12" t="e">
        <f>IF(AND('Mapa final'!#REF!="Alta",'Mapa final'!#REF!="Mayor"),CONCATENATE("R7C",'Mapa final'!#REF!),"")</f>
        <v>#REF!</v>
      </c>
      <c r="AH28" s="13" t="e">
        <f>IF(AND('Mapa final'!#REF!="Alta",'Mapa final'!#REF!="Catastrófico"),CONCATENATE("R7C",'Mapa final'!#REF!),"")</f>
        <v>#REF!</v>
      </c>
      <c r="AI28" s="14" t="e">
        <f>IF(AND('Mapa final'!#REF!="Alta",'Mapa final'!#REF!="Catastrófico"),CONCATENATE("R7C",'Mapa final'!#REF!),"")</f>
        <v>#REF!</v>
      </c>
      <c r="AJ28" s="14" t="e">
        <f>IF(AND('Mapa final'!#REF!="Alta",'Mapa final'!#REF!="Catastrófico"),CONCATENATE("R7C",'Mapa final'!#REF!),"")</f>
        <v>#REF!</v>
      </c>
      <c r="AK28" s="14" t="e">
        <f>IF(AND('Mapa final'!#REF!="Alta",'Mapa final'!#REF!="Catastrófico"),CONCATENATE("R7C",'Mapa final'!#REF!),"")</f>
        <v>#REF!</v>
      </c>
      <c r="AL28" s="14" t="e">
        <f>IF(AND('Mapa final'!#REF!="Alta",'Mapa final'!#REF!="Catastrófico"),CONCATENATE("R7C",'Mapa final'!#REF!),"")</f>
        <v>#REF!</v>
      </c>
      <c r="AM28" s="15" t="e">
        <f>IF(AND('Mapa final'!#REF!="Alta",'Mapa final'!#REF!="Catastrófico"),CONCATENATE("R7C",'Mapa final'!#REF!),"")</f>
        <v>#REF!</v>
      </c>
      <c r="AN28" s="41"/>
      <c r="AO28" s="801"/>
      <c r="AP28" s="802"/>
      <c r="AQ28" s="802"/>
      <c r="AR28" s="802"/>
      <c r="AS28" s="802"/>
      <c r="AT28" s="803"/>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row>
    <row r="29" spans="1:76" ht="15" customHeight="1" x14ac:dyDescent="0.2">
      <c r="A29" s="41"/>
      <c r="B29" s="749"/>
      <c r="C29" s="749"/>
      <c r="D29" s="750"/>
      <c r="E29" s="791"/>
      <c r="F29" s="792"/>
      <c r="G29" s="792"/>
      <c r="H29" s="792"/>
      <c r="I29" s="792"/>
      <c r="J29" s="25" t="e">
        <f>IF(AND('Mapa final'!#REF!="Alta",'Mapa final'!#REF!="Leve"),CONCATENATE("R8C",'Mapa final'!#REF!),"")</f>
        <v>#REF!</v>
      </c>
      <c r="K29" s="26" t="e">
        <f>IF(AND('Mapa final'!#REF!="Alta",'Mapa final'!#REF!="Leve"),CONCATENATE("R8C",'Mapa final'!#REF!),"")</f>
        <v>#REF!</v>
      </c>
      <c r="L29" s="26" t="e">
        <f>IF(AND('Mapa final'!#REF!="Alta",'Mapa final'!#REF!="Leve"),CONCATENATE("R8C",'Mapa final'!#REF!),"")</f>
        <v>#REF!</v>
      </c>
      <c r="M29" s="26" t="e">
        <f>IF(AND('Mapa final'!#REF!="Alta",'Mapa final'!#REF!="Leve"),CONCATENATE("R8C",'Mapa final'!#REF!),"")</f>
        <v>#REF!</v>
      </c>
      <c r="N29" s="26" t="e">
        <f>IF(AND('Mapa final'!#REF!="Alta",'Mapa final'!#REF!="Leve"),CONCATENATE("R8C",'Mapa final'!#REF!),"")</f>
        <v>#REF!</v>
      </c>
      <c r="O29" s="27" t="e">
        <f>IF(AND('Mapa final'!#REF!="Alta",'Mapa final'!#REF!="Leve"),CONCATENATE("R8C",'Mapa final'!#REF!),"")</f>
        <v>#REF!</v>
      </c>
      <c r="P29" s="25" t="e">
        <f>IF(AND('Mapa final'!#REF!="Alta",'Mapa final'!#REF!="Menor"),CONCATENATE("R8C",'Mapa final'!#REF!),"")</f>
        <v>#REF!</v>
      </c>
      <c r="Q29" s="26" t="e">
        <f>IF(AND('Mapa final'!#REF!="Alta",'Mapa final'!#REF!="Menor"),CONCATENATE("R8C",'Mapa final'!#REF!),"")</f>
        <v>#REF!</v>
      </c>
      <c r="R29" s="26" t="e">
        <f>IF(AND('Mapa final'!#REF!="Alta",'Mapa final'!#REF!="Menor"),CONCATENATE("R8C",'Mapa final'!#REF!),"")</f>
        <v>#REF!</v>
      </c>
      <c r="S29" s="26" t="e">
        <f>IF(AND('Mapa final'!#REF!="Alta",'Mapa final'!#REF!="Menor"),CONCATENATE("R8C",'Mapa final'!#REF!),"")</f>
        <v>#REF!</v>
      </c>
      <c r="T29" s="26" t="e">
        <f>IF(AND('Mapa final'!#REF!="Alta",'Mapa final'!#REF!="Menor"),CONCATENATE("R8C",'Mapa final'!#REF!),"")</f>
        <v>#REF!</v>
      </c>
      <c r="U29" s="27" t="e">
        <f>IF(AND('Mapa final'!#REF!="Alta",'Mapa final'!#REF!="Menor"),CONCATENATE("R8C",'Mapa final'!#REF!),"")</f>
        <v>#REF!</v>
      </c>
      <c r="V29" s="10" t="e">
        <f>IF(AND('Mapa final'!#REF!="Alta",'Mapa final'!#REF!="Moderado"),CONCATENATE("R8C",'Mapa final'!#REF!),"")</f>
        <v>#REF!</v>
      </c>
      <c r="W29" s="11" t="e">
        <f>IF(AND('Mapa final'!#REF!="Alta",'Mapa final'!#REF!="Moderado"),CONCATENATE("R8C",'Mapa final'!#REF!),"")</f>
        <v>#REF!</v>
      </c>
      <c r="X29" s="11" t="e">
        <f>IF(AND('Mapa final'!#REF!="Alta",'Mapa final'!#REF!="Moderado"),CONCATENATE("R8C",'Mapa final'!#REF!),"")</f>
        <v>#REF!</v>
      </c>
      <c r="Y29" s="11" t="e">
        <f>IF(AND('Mapa final'!#REF!="Alta",'Mapa final'!#REF!="Moderado"),CONCATENATE("R8C",'Mapa final'!#REF!),"")</f>
        <v>#REF!</v>
      </c>
      <c r="Z29" s="11" t="e">
        <f>IF(AND('Mapa final'!#REF!="Alta",'Mapa final'!#REF!="Moderado"),CONCATENATE("R8C",'Mapa final'!#REF!),"")</f>
        <v>#REF!</v>
      </c>
      <c r="AA29" s="12" t="e">
        <f>IF(AND('Mapa final'!#REF!="Alta",'Mapa final'!#REF!="Moderado"),CONCATENATE("R8C",'Mapa final'!#REF!),"")</f>
        <v>#REF!</v>
      </c>
      <c r="AB29" s="10" t="e">
        <f>IF(AND('Mapa final'!#REF!="Alta",'Mapa final'!#REF!="Mayor"),CONCATENATE("R8C",'Mapa final'!#REF!),"")</f>
        <v>#REF!</v>
      </c>
      <c r="AC29" s="11" t="e">
        <f>IF(AND('Mapa final'!#REF!="Alta",'Mapa final'!#REF!="Mayor"),CONCATENATE("R8C",'Mapa final'!#REF!),"")</f>
        <v>#REF!</v>
      </c>
      <c r="AD29" s="11" t="e">
        <f>IF(AND('Mapa final'!#REF!="Alta",'Mapa final'!#REF!="Mayor"),CONCATENATE("R8C",'Mapa final'!#REF!),"")</f>
        <v>#REF!</v>
      </c>
      <c r="AE29" s="11" t="e">
        <f>IF(AND('Mapa final'!#REF!="Alta",'Mapa final'!#REF!="Mayor"),CONCATENATE("R8C",'Mapa final'!#REF!),"")</f>
        <v>#REF!</v>
      </c>
      <c r="AF29" s="11" t="e">
        <f>IF(AND('Mapa final'!#REF!="Alta",'Mapa final'!#REF!="Mayor"),CONCATENATE("R8C",'Mapa final'!#REF!),"")</f>
        <v>#REF!</v>
      </c>
      <c r="AG29" s="12" t="e">
        <f>IF(AND('Mapa final'!#REF!="Alta",'Mapa final'!#REF!="Mayor"),CONCATENATE("R8C",'Mapa final'!#REF!),"")</f>
        <v>#REF!</v>
      </c>
      <c r="AH29" s="13" t="e">
        <f>IF(AND('Mapa final'!#REF!="Alta",'Mapa final'!#REF!="Catastrófico"),CONCATENATE("R8C",'Mapa final'!#REF!),"")</f>
        <v>#REF!</v>
      </c>
      <c r="AI29" s="14" t="e">
        <f>IF(AND('Mapa final'!#REF!="Alta",'Mapa final'!#REF!="Catastrófico"),CONCATENATE("R8C",'Mapa final'!#REF!),"")</f>
        <v>#REF!</v>
      </c>
      <c r="AJ29" s="14" t="e">
        <f>IF(AND('Mapa final'!#REF!="Alta",'Mapa final'!#REF!="Catastrófico"),CONCATENATE("R8C",'Mapa final'!#REF!),"")</f>
        <v>#REF!</v>
      </c>
      <c r="AK29" s="14" t="e">
        <f>IF(AND('Mapa final'!#REF!="Alta",'Mapa final'!#REF!="Catastrófico"),CONCATENATE("R8C",'Mapa final'!#REF!),"")</f>
        <v>#REF!</v>
      </c>
      <c r="AL29" s="14" t="e">
        <f>IF(AND('Mapa final'!#REF!="Alta",'Mapa final'!#REF!="Catastrófico"),CONCATENATE("R8C",'Mapa final'!#REF!),"")</f>
        <v>#REF!</v>
      </c>
      <c r="AM29" s="15" t="e">
        <f>IF(AND('Mapa final'!#REF!="Alta",'Mapa final'!#REF!="Catastrófico"),CONCATENATE("R8C",'Mapa final'!#REF!),"")</f>
        <v>#REF!</v>
      </c>
      <c r="AN29" s="41"/>
      <c r="AO29" s="801"/>
      <c r="AP29" s="802"/>
      <c r="AQ29" s="802"/>
      <c r="AR29" s="802"/>
      <c r="AS29" s="802"/>
      <c r="AT29" s="803"/>
      <c r="AU29" s="41"/>
      <c r="AV29" s="41"/>
      <c r="AW29" s="41"/>
      <c r="AX29" s="41"/>
      <c r="AY29" s="41"/>
      <c r="AZ29" s="41"/>
      <c r="BA29" s="41"/>
      <c r="BB29" s="41"/>
      <c r="BC29" s="41"/>
      <c r="BD29" s="41"/>
      <c r="BE29" s="41"/>
      <c r="BF29" s="41"/>
      <c r="BG29" s="41"/>
      <c r="BH29" s="41"/>
      <c r="BI29" s="41"/>
      <c r="BJ29" s="41"/>
      <c r="BK29" s="41"/>
      <c r="BL29" s="41"/>
      <c r="BM29" s="41"/>
      <c r="BN29" s="41"/>
      <c r="BO29" s="41"/>
      <c r="BP29" s="41"/>
      <c r="BQ29" s="41"/>
      <c r="BR29" s="41"/>
      <c r="BS29" s="41"/>
      <c r="BT29" s="41"/>
      <c r="BU29" s="41"/>
      <c r="BV29" s="41"/>
      <c r="BW29" s="41"/>
      <c r="BX29" s="41"/>
    </row>
    <row r="30" spans="1:76" ht="15" customHeight="1" x14ac:dyDescent="0.2">
      <c r="A30" s="41"/>
      <c r="B30" s="749"/>
      <c r="C30" s="749"/>
      <c r="D30" s="750"/>
      <c r="E30" s="791"/>
      <c r="F30" s="792"/>
      <c r="G30" s="792"/>
      <c r="H30" s="792"/>
      <c r="I30" s="792"/>
      <c r="J30" s="25" t="e">
        <f>IF(AND('Mapa final'!#REF!="Alta",'Mapa final'!#REF!="Leve"),CONCATENATE("R9C",'Mapa final'!#REF!),"")</f>
        <v>#REF!</v>
      </c>
      <c r="K30" s="26" t="e">
        <f>IF(AND('Mapa final'!#REF!="Alta",'Mapa final'!#REF!="Leve"),CONCATENATE("R9C",'Mapa final'!#REF!),"")</f>
        <v>#REF!</v>
      </c>
      <c r="L30" s="26" t="e">
        <f>IF(AND('Mapa final'!#REF!="Alta",'Mapa final'!#REF!="Leve"),CONCATENATE("R9C",'Mapa final'!#REF!),"")</f>
        <v>#REF!</v>
      </c>
      <c r="M30" s="26" t="e">
        <f>IF(AND('Mapa final'!#REF!="Alta",'Mapa final'!#REF!="Leve"),CONCATENATE("R9C",'Mapa final'!#REF!),"")</f>
        <v>#REF!</v>
      </c>
      <c r="N30" s="26" t="e">
        <f>IF(AND('Mapa final'!#REF!="Alta",'Mapa final'!#REF!="Leve"),CONCATENATE("R9C",'Mapa final'!#REF!),"")</f>
        <v>#REF!</v>
      </c>
      <c r="O30" s="27" t="e">
        <f>IF(AND('Mapa final'!#REF!="Alta",'Mapa final'!#REF!="Leve"),CONCATENATE("R9C",'Mapa final'!#REF!),"")</f>
        <v>#REF!</v>
      </c>
      <c r="P30" s="25" t="e">
        <f>IF(AND('Mapa final'!#REF!="Alta",'Mapa final'!#REF!="Menor"),CONCATENATE("R9C",'Mapa final'!#REF!),"")</f>
        <v>#REF!</v>
      </c>
      <c r="Q30" s="26" t="e">
        <f>IF(AND('Mapa final'!#REF!="Alta",'Mapa final'!#REF!="Menor"),CONCATENATE("R9C",'Mapa final'!#REF!),"")</f>
        <v>#REF!</v>
      </c>
      <c r="R30" s="26" t="e">
        <f>IF(AND('Mapa final'!#REF!="Alta",'Mapa final'!#REF!="Menor"),CONCATENATE("R9C",'Mapa final'!#REF!),"")</f>
        <v>#REF!</v>
      </c>
      <c r="S30" s="26" t="e">
        <f>IF(AND('Mapa final'!#REF!="Alta",'Mapa final'!#REF!="Menor"),CONCATENATE("R9C",'Mapa final'!#REF!),"")</f>
        <v>#REF!</v>
      </c>
      <c r="T30" s="26" t="e">
        <f>IF(AND('Mapa final'!#REF!="Alta",'Mapa final'!#REF!="Menor"),CONCATENATE("R9C",'Mapa final'!#REF!),"")</f>
        <v>#REF!</v>
      </c>
      <c r="U30" s="27" t="e">
        <f>IF(AND('Mapa final'!#REF!="Alta",'Mapa final'!#REF!="Menor"),CONCATENATE("R9C",'Mapa final'!#REF!),"")</f>
        <v>#REF!</v>
      </c>
      <c r="V30" s="10" t="e">
        <f>IF(AND('Mapa final'!#REF!="Alta",'Mapa final'!#REF!="Moderado"),CONCATENATE("R9C",'Mapa final'!#REF!),"")</f>
        <v>#REF!</v>
      </c>
      <c r="W30" s="11" t="e">
        <f>IF(AND('Mapa final'!#REF!="Alta",'Mapa final'!#REF!="Moderado"),CONCATENATE("R9C",'Mapa final'!#REF!),"")</f>
        <v>#REF!</v>
      </c>
      <c r="X30" s="11" t="e">
        <f>IF(AND('Mapa final'!#REF!="Alta",'Mapa final'!#REF!="Moderado"),CONCATENATE("R9C",'Mapa final'!#REF!),"")</f>
        <v>#REF!</v>
      </c>
      <c r="Y30" s="11" t="e">
        <f>IF(AND('Mapa final'!#REF!="Alta",'Mapa final'!#REF!="Moderado"),CONCATENATE("R9C",'Mapa final'!#REF!),"")</f>
        <v>#REF!</v>
      </c>
      <c r="Z30" s="11" t="e">
        <f>IF(AND('Mapa final'!#REF!="Alta",'Mapa final'!#REF!="Moderado"),CONCATENATE("R9C",'Mapa final'!#REF!),"")</f>
        <v>#REF!</v>
      </c>
      <c r="AA30" s="12" t="e">
        <f>IF(AND('Mapa final'!#REF!="Alta",'Mapa final'!#REF!="Moderado"),CONCATENATE("R9C",'Mapa final'!#REF!),"")</f>
        <v>#REF!</v>
      </c>
      <c r="AB30" s="10" t="e">
        <f>IF(AND('Mapa final'!#REF!="Alta",'Mapa final'!#REF!="Mayor"),CONCATENATE("R9C",'Mapa final'!#REF!),"")</f>
        <v>#REF!</v>
      </c>
      <c r="AC30" s="11" t="e">
        <f>IF(AND('Mapa final'!#REF!="Alta",'Mapa final'!#REF!="Mayor"),CONCATENATE("R9C",'Mapa final'!#REF!),"")</f>
        <v>#REF!</v>
      </c>
      <c r="AD30" s="11" t="e">
        <f>IF(AND('Mapa final'!#REF!="Alta",'Mapa final'!#REF!="Mayor"),CONCATENATE("R9C",'Mapa final'!#REF!),"")</f>
        <v>#REF!</v>
      </c>
      <c r="AE30" s="11" t="e">
        <f>IF(AND('Mapa final'!#REF!="Alta",'Mapa final'!#REF!="Mayor"),CONCATENATE("R9C",'Mapa final'!#REF!),"")</f>
        <v>#REF!</v>
      </c>
      <c r="AF30" s="11" t="e">
        <f>IF(AND('Mapa final'!#REF!="Alta",'Mapa final'!#REF!="Mayor"),CONCATENATE("R9C",'Mapa final'!#REF!),"")</f>
        <v>#REF!</v>
      </c>
      <c r="AG30" s="12" t="e">
        <f>IF(AND('Mapa final'!#REF!="Alta",'Mapa final'!#REF!="Mayor"),CONCATENATE("R9C",'Mapa final'!#REF!),"")</f>
        <v>#REF!</v>
      </c>
      <c r="AH30" s="13" t="e">
        <f>IF(AND('Mapa final'!#REF!="Alta",'Mapa final'!#REF!="Catastrófico"),CONCATENATE("R9C",'Mapa final'!#REF!),"")</f>
        <v>#REF!</v>
      </c>
      <c r="AI30" s="14" t="e">
        <f>IF(AND('Mapa final'!#REF!="Alta",'Mapa final'!#REF!="Catastrófico"),CONCATENATE("R9C",'Mapa final'!#REF!),"")</f>
        <v>#REF!</v>
      </c>
      <c r="AJ30" s="14" t="e">
        <f>IF(AND('Mapa final'!#REF!="Alta",'Mapa final'!#REF!="Catastrófico"),CONCATENATE("R9C",'Mapa final'!#REF!),"")</f>
        <v>#REF!</v>
      </c>
      <c r="AK30" s="14" t="e">
        <f>IF(AND('Mapa final'!#REF!="Alta",'Mapa final'!#REF!="Catastrófico"),CONCATENATE("R9C",'Mapa final'!#REF!),"")</f>
        <v>#REF!</v>
      </c>
      <c r="AL30" s="14" t="e">
        <f>IF(AND('Mapa final'!#REF!="Alta",'Mapa final'!#REF!="Catastrófico"),CONCATENATE("R9C",'Mapa final'!#REF!),"")</f>
        <v>#REF!</v>
      </c>
      <c r="AM30" s="15" t="e">
        <f>IF(AND('Mapa final'!#REF!="Alta",'Mapa final'!#REF!="Catastrófico"),CONCATENATE("R9C",'Mapa final'!#REF!),"")</f>
        <v>#REF!</v>
      </c>
      <c r="AN30" s="41"/>
      <c r="AO30" s="801"/>
      <c r="AP30" s="802"/>
      <c r="AQ30" s="802"/>
      <c r="AR30" s="802"/>
      <c r="AS30" s="802"/>
      <c r="AT30" s="803"/>
      <c r="AU30" s="41"/>
      <c r="AV30" s="41"/>
      <c r="AW30" s="41"/>
      <c r="AX30" s="41"/>
      <c r="AY30" s="41"/>
      <c r="AZ30" s="41"/>
      <c r="BA30" s="41"/>
      <c r="BB30" s="41"/>
      <c r="BC30" s="41"/>
      <c r="BD30" s="41"/>
      <c r="BE30" s="41"/>
      <c r="BF30" s="41"/>
      <c r="BG30" s="41"/>
      <c r="BH30" s="41"/>
      <c r="BI30" s="41"/>
      <c r="BJ30" s="41"/>
      <c r="BK30" s="41"/>
      <c r="BL30" s="41"/>
      <c r="BM30" s="41"/>
      <c r="BN30" s="41"/>
      <c r="BO30" s="41"/>
      <c r="BP30" s="41"/>
      <c r="BQ30" s="41"/>
      <c r="BR30" s="41"/>
      <c r="BS30" s="41"/>
      <c r="BT30" s="41"/>
      <c r="BU30" s="41"/>
      <c r="BV30" s="41"/>
      <c r="BW30" s="41"/>
      <c r="BX30" s="41"/>
    </row>
    <row r="31" spans="1:76" ht="15.75" customHeight="1" thickBot="1" x14ac:dyDescent="0.25">
      <c r="A31" s="41"/>
      <c r="B31" s="749"/>
      <c r="C31" s="749"/>
      <c r="D31" s="750"/>
      <c r="E31" s="794"/>
      <c r="F31" s="795"/>
      <c r="G31" s="795"/>
      <c r="H31" s="795"/>
      <c r="I31" s="795"/>
      <c r="J31" s="28" t="e">
        <f>IF(AND('Mapa final'!#REF!="Alta",'Mapa final'!#REF!="Leve"),CONCATENATE("R10C",'Mapa final'!#REF!),"")</f>
        <v>#REF!</v>
      </c>
      <c r="K31" s="29" t="e">
        <f>IF(AND('Mapa final'!#REF!="Alta",'Mapa final'!#REF!="Leve"),CONCATENATE("R10C",'Mapa final'!#REF!),"")</f>
        <v>#REF!</v>
      </c>
      <c r="L31" s="29" t="e">
        <f>IF(AND('Mapa final'!#REF!="Alta",'Mapa final'!#REF!="Leve"),CONCATENATE("R10C",'Mapa final'!#REF!),"")</f>
        <v>#REF!</v>
      </c>
      <c r="M31" s="29" t="e">
        <f>IF(AND('Mapa final'!#REF!="Alta",'Mapa final'!#REF!="Leve"),CONCATENATE("R10C",'Mapa final'!#REF!),"")</f>
        <v>#REF!</v>
      </c>
      <c r="N31" s="29" t="e">
        <f>IF(AND('Mapa final'!#REF!="Alta",'Mapa final'!#REF!="Leve"),CONCATENATE("R10C",'Mapa final'!#REF!),"")</f>
        <v>#REF!</v>
      </c>
      <c r="O31" s="30" t="e">
        <f>IF(AND('Mapa final'!#REF!="Alta",'Mapa final'!#REF!="Leve"),CONCATENATE("R10C",'Mapa final'!#REF!),"")</f>
        <v>#REF!</v>
      </c>
      <c r="P31" s="28" t="e">
        <f>IF(AND('Mapa final'!#REF!="Alta",'Mapa final'!#REF!="Menor"),CONCATENATE("R10C",'Mapa final'!#REF!),"")</f>
        <v>#REF!</v>
      </c>
      <c r="Q31" s="29" t="e">
        <f>IF(AND('Mapa final'!#REF!="Alta",'Mapa final'!#REF!="Menor"),CONCATENATE("R10C",'Mapa final'!#REF!),"")</f>
        <v>#REF!</v>
      </c>
      <c r="R31" s="29" t="e">
        <f>IF(AND('Mapa final'!#REF!="Alta",'Mapa final'!#REF!="Menor"),CONCATENATE("R10C",'Mapa final'!#REF!),"")</f>
        <v>#REF!</v>
      </c>
      <c r="S31" s="29" t="e">
        <f>IF(AND('Mapa final'!#REF!="Alta",'Mapa final'!#REF!="Menor"),CONCATENATE("R10C",'Mapa final'!#REF!),"")</f>
        <v>#REF!</v>
      </c>
      <c r="T31" s="29" t="e">
        <f>IF(AND('Mapa final'!#REF!="Alta",'Mapa final'!#REF!="Menor"),CONCATENATE("R10C",'Mapa final'!#REF!),"")</f>
        <v>#REF!</v>
      </c>
      <c r="U31" s="30" t="e">
        <f>IF(AND('Mapa final'!#REF!="Alta",'Mapa final'!#REF!="Menor"),CONCATENATE("R10C",'Mapa final'!#REF!),"")</f>
        <v>#REF!</v>
      </c>
      <c r="V31" s="16" t="e">
        <f>IF(AND('Mapa final'!#REF!="Alta",'Mapa final'!#REF!="Moderado"),CONCATENATE("R10C",'Mapa final'!#REF!),"")</f>
        <v>#REF!</v>
      </c>
      <c r="W31" s="17" t="e">
        <f>IF(AND('Mapa final'!#REF!="Alta",'Mapa final'!#REF!="Moderado"),CONCATENATE("R10C",'Mapa final'!#REF!),"")</f>
        <v>#REF!</v>
      </c>
      <c r="X31" s="17" t="e">
        <f>IF(AND('Mapa final'!#REF!="Alta",'Mapa final'!#REF!="Moderado"),CONCATENATE("R10C",'Mapa final'!#REF!),"")</f>
        <v>#REF!</v>
      </c>
      <c r="Y31" s="17" t="e">
        <f>IF(AND('Mapa final'!#REF!="Alta",'Mapa final'!#REF!="Moderado"),CONCATENATE("R10C",'Mapa final'!#REF!),"")</f>
        <v>#REF!</v>
      </c>
      <c r="Z31" s="17" t="e">
        <f>IF(AND('Mapa final'!#REF!="Alta",'Mapa final'!#REF!="Moderado"),CONCATENATE("R10C",'Mapa final'!#REF!),"")</f>
        <v>#REF!</v>
      </c>
      <c r="AA31" s="18" t="e">
        <f>IF(AND('Mapa final'!#REF!="Alta",'Mapa final'!#REF!="Moderado"),CONCATENATE("R10C",'Mapa final'!#REF!),"")</f>
        <v>#REF!</v>
      </c>
      <c r="AB31" s="16" t="e">
        <f>IF(AND('Mapa final'!#REF!="Alta",'Mapa final'!#REF!="Mayor"),CONCATENATE("R10C",'Mapa final'!#REF!),"")</f>
        <v>#REF!</v>
      </c>
      <c r="AC31" s="17" t="e">
        <f>IF(AND('Mapa final'!#REF!="Alta",'Mapa final'!#REF!="Mayor"),CONCATENATE("R10C",'Mapa final'!#REF!),"")</f>
        <v>#REF!</v>
      </c>
      <c r="AD31" s="17" t="e">
        <f>IF(AND('Mapa final'!#REF!="Alta",'Mapa final'!#REF!="Mayor"),CONCATENATE("R10C",'Mapa final'!#REF!),"")</f>
        <v>#REF!</v>
      </c>
      <c r="AE31" s="17" t="e">
        <f>IF(AND('Mapa final'!#REF!="Alta",'Mapa final'!#REF!="Mayor"),CONCATENATE("R10C",'Mapa final'!#REF!),"")</f>
        <v>#REF!</v>
      </c>
      <c r="AF31" s="17" t="e">
        <f>IF(AND('Mapa final'!#REF!="Alta",'Mapa final'!#REF!="Mayor"),CONCATENATE("R10C",'Mapa final'!#REF!),"")</f>
        <v>#REF!</v>
      </c>
      <c r="AG31" s="18" t="e">
        <f>IF(AND('Mapa final'!#REF!="Alta",'Mapa final'!#REF!="Mayor"),CONCATENATE("R10C",'Mapa final'!#REF!),"")</f>
        <v>#REF!</v>
      </c>
      <c r="AH31" s="19" t="e">
        <f>IF(AND('Mapa final'!#REF!="Alta",'Mapa final'!#REF!="Catastrófico"),CONCATENATE("R10C",'Mapa final'!#REF!),"")</f>
        <v>#REF!</v>
      </c>
      <c r="AI31" s="20" t="e">
        <f>IF(AND('Mapa final'!#REF!="Alta",'Mapa final'!#REF!="Catastrófico"),CONCATENATE("R10C",'Mapa final'!#REF!),"")</f>
        <v>#REF!</v>
      </c>
      <c r="AJ31" s="20" t="e">
        <f>IF(AND('Mapa final'!#REF!="Alta",'Mapa final'!#REF!="Catastrófico"),CONCATENATE("R10C",'Mapa final'!#REF!),"")</f>
        <v>#REF!</v>
      </c>
      <c r="AK31" s="20" t="e">
        <f>IF(AND('Mapa final'!#REF!="Alta",'Mapa final'!#REF!="Catastrófico"),CONCATENATE("R10C",'Mapa final'!#REF!),"")</f>
        <v>#REF!</v>
      </c>
      <c r="AL31" s="20" t="e">
        <f>IF(AND('Mapa final'!#REF!="Alta",'Mapa final'!#REF!="Catastrófico"),CONCATENATE("R10C",'Mapa final'!#REF!),"")</f>
        <v>#REF!</v>
      </c>
      <c r="AM31" s="21" t="e">
        <f>IF(AND('Mapa final'!#REF!="Alta",'Mapa final'!#REF!="Catastrófico"),CONCATENATE("R10C",'Mapa final'!#REF!),"")</f>
        <v>#REF!</v>
      </c>
      <c r="AN31" s="41"/>
      <c r="AO31" s="804"/>
      <c r="AP31" s="805"/>
      <c r="AQ31" s="805"/>
      <c r="AR31" s="805"/>
      <c r="AS31" s="805"/>
      <c r="AT31" s="806"/>
      <c r="AU31" s="41"/>
      <c r="AV31" s="41"/>
      <c r="AW31" s="41"/>
      <c r="AX31" s="41"/>
      <c r="AY31" s="41"/>
      <c r="AZ31" s="41"/>
      <c r="BA31" s="41"/>
      <c r="BB31" s="41"/>
      <c r="BC31" s="41"/>
      <c r="BD31" s="41"/>
      <c r="BE31" s="41"/>
      <c r="BF31" s="41"/>
      <c r="BG31" s="41"/>
      <c r="BH31" s="41"/>
      <c r="BI31" s="41"/>
      <c r="BJ31" s="41"/>
      <c r="BK31" s="41"/>
      <c r="BL31" s="41"/>
      <c r="BM31" s="41"/>
      <c r="BN31" s="41"/>
      <c r="BO31" s="41"/>
      <c r="BP31" s="41"/>
      <c r="BQ31" s="41"/>
      <c r="BR31" s="41"/>
      <c r="BS31" s="41"/>
      <c r="BT31" s="41"/>
      <c r="BU31" s="41"/>
      <c r="BV31" s="41"/>
      <c r="BW31" s="41"/>
      <c r="BX31" s="41"/>
    </row>
    <row r="32" spans="1:76" ht="15" customHeight="1" x14ac:dyDescent="0.2">
      <c r="A32" s="41"/>
      <c r="B32" s="749"/>
      <c r="C32" s="749"/>
      <c r="D32" s="750"/>
      <c r="E32" s="788" t="s">
        <v>288</v>
      </c>
      <c r="F32" s="789"/>
      <c r="G32" s="789"/>
      <c r="H32" s="789"/>
      <c r="I32" s="790"/>
      <c r="J32" s="22" t="e">
        <f>IF(AND('Mapa final'!#REF!="Media",'Mapa final'!#REF!="Leve"),CONCATENATE("R1C",'Mapa final'!$Q$14),"")</f>
        <v>#REF!</v>
      </c>
      <c r="K32" s="23" t="e">
        <f>IF(AND('Mapa final'!#REF!="Media",'Mapa final'!#REF!="Leve"),CONCATENATE("R1C",'Mapa final'!#REF!),"")</f>
        <v>#REF!</v>
      </c>
      <c r="L32" s="23" t="e">
        <f>IF(AND('Mapa final'!#REF!="Media",'Mapa final'!#REF!="Leve"),CONCATENATE("R1C",'Mapa final'!#REF!),"")</f>
        <v>#REF!</v>
      </c>
      <c r="M32" s="23" t="e">
        <f>IF(AND('Mapa final'!#REF!="Media",'Mapa final'!#REF!="Leve"),CONCATENATE("R1C",'Mapa final'!#REF!),"")</f>
        <v>#REF!</v>
      </c>
      <c r="N32" s="23" t="e">
        <f>IF(AND('Mapa final'!#REF!="Media",'Mapa final'!#REF!="Leve"),CONCATENATE("R1C",'Mapa final'!#REF!),"")</f>
        <v>#REF!</v>
      </c>
      <c r="O32" s="24" t="e">
        <f>IF(AND('Mapa final'!#REF!="Media",'Mapa final'!#REF!="Leve"),CONCATENATE("R1C",'Mapa final'!#REF!),"")</f>
        <v>#REF!</v>
      </c>
      <c r="P32" s="22" t="e">
        <f>IF(AND('Mapa final'!#REF!="Media",'Mapa final'!#REF!="Menor"),CONCATENATE("R1C",'Mapa final'!$Q$14),"")</f>
        <v>#REF!</v>
      </c>
      <c r="Q32" s="23" t="e">
        <f>IF(AND('Mapa final'!#REF!="Media",'Mapa final'!#REF!="Menor"),CONCATENATE("R1C",'Mapa final'!#REF!),"")</f>
        <v>#REF!</v>
      </c>
      <c r="R32" s="23" t="e">
        <f>IF(AND('Mapa final'!#REF!="Media",'Mapa final'!#REF!="Menor"),CONCATENATE("R1C",'Mapa final'!#REF!),"")</f>
        <v>#REF!</v>
      </c>
      <c r="S32" s="23" t="e">
        <f>IF(AND('Mapa final'!#REF!="Media",'Mapa final'!#REF!="Menor"),CONCATENATE("R1C",'Mapa final'!#REF!),"")</f>
        <v>#REF!</v>
      </c>
      <c r="T32" s="23" t="e">
        <f>IF(AND('Mapa final'!#REF!="Media",'Mapa final'!#REF!="Menor"),CONCATENATE("R1C",'Mapa final'!#REF!),"")</f>
        <v>#REF!</v>
      </c>
      <c r="U32" s="24" t="e">
        <f>IF(AND('Mapa final'!#REF!="Media",'Mapa final'!#REF!="Menor"),CONCATENATE("R1C",'Mapa final'!#REF!),"")</f>
        <v>#REF!</v>
      </c>
      <c r="V32" s="22" t="e">
        <f>IF(AND('Mapa final'!#REF!="Media",'Mapa final'!#REF!="Moderado"),CONCATENATE("R1C",'Mapa final'!$Q$14),"")</f>
        <v>#REF!</v>
      </c>
      <c r="W32" s="23" t="e">
        <f>IF(AND('Mapa final'!#REF!="Media",'Mapa final'!#REF!="Moderado"),CONCATENATE("R1C",'Mapa final'!#REF!),"")</f>
        <v>#REF!</v>
      </c>
      <c r="X32" s="23" t="e">
        <f>IF(AND('Mapa final'!#REF!="Media",'Mapa final'!#REF!="Moderado"),CONCATENATE("R1C",'Mapa final'!#REF!),"")</f>
        <v>#REF!</v>
      </c>
      <c r="Y32" s="23" t="e">
        <f>IF(AND('Mapa final'!#REF!="Media",'Mapa final'!#REF!="Moderado"),CONCATENATE("R1C",'Mapa final'!#REF!),"")</f>
        <v>#REF!</v>
      </c>
      <c r="Z32" s="23" t="e">
        <f>IF(AND('Mapa final'!#REF!="Media",'Mapa final'!#REF!="Moderado"),CONCATENATE("R1C",'Mapa final'!#REF!),"")</f>
        <v>#REF!</v>
      </c>
      <c r="AA32" s="24" t="e">
        <f>IF(AND('Mapa final'!#REF!="Media",'Mapa final'!#REF!="Moderado"),CONCATENATE("R1C",'Mapa final'!#REF!),"")</f>
        <v>#REF!</v>
      </c>
      <c r="AB32" s="4" t="e">
        <f>IF(AND('Mapa final'!#REF!="Media",'Mapa final'!#REF!="Mayor"),CONCATENATE("R1C",'Mapa final'!$Q$14),"")</f>
        <v>#REF!</v>
      </c>
      <c r="AC32" s="5" t="e">
        <f>IF(AND('Mapa final'!#REF!="Media",'Mapa final'!#REF!="Mayor"),CONCATENATE("R1C",'Mapa final'!#REF!),"")</f>
        <v>#REF!</v>
      </c>
      <c r="AD32" s="5" t="e">
        <f>IF(AND('Mapa final'!#REF!="Media",'Mapa final'!#REF!="Mayor"),CONCATENATE("R1C",'Mapa final'!#REF!),"")</f>
        <v>#REF!</v>
      </c>
      <c r="AE32" s="5" t="e">
        <f>IF(AND('Mapa final'!#REF!="Media",'Mapa final'!#REF!="Mayor"),CONCATENATE("R1C",'Mapa final'!#REF!),"")</f>
        <v>#REF!</v>
      </c>
      <c r="AF32" s="5" t="e">
        <f>IF(AND('Mapa final'!#REF!="Media",'Mapa final'!#REF!="Mayor"),CONCATENATE("R1C",'Mapa final'!#REF!),"")</f>
        <v>#REF!</v>
      </c>
      <c r="AG32" s="6" t="e">
        <f>IF(AND('Mapa final'!#REF!="Media",'Mapa final'!#REF!="Mayor"),CONCATENATE("R1C",'Mapa final'!#REF!),"")</f>
        <v>#REF!</v>
      </c>
      <c r="AH32" s="7" t="e">
        <f>IF(AND('Mapa final'!#REF!="Media",'Mapa final'!#REF!="Catastrófico"),CONCATENATE("R1C",'Mapa final'!$Q$14),"")</f>
        <v>#REF!</v>
      </c>
      <c r="AI32" s="8" t="e">
        <f>IF(AND('Mapa final'!#REF!="Media",'Mapa final'!#REF!="Catastrófico"),CONCATENATE("R1C",'Mapa final'!#REF!),"")</f>
        <v>#REF!</v>
      </c>
      <c r="AJ32" s="8" t="e">
        <f>IF(AND('Mapa final'!#REF!="Media",'Mapa final'!#REF!="Catastrófico"),CONCATENATE("R1C",'Mapa final'!#REF!),"")</f>
        <v>#REF!</v>
      </c>
      <c r="AK32" s="8" t="e">
        <f>IF(AND('Mapa final'!#REF!="Media",'Mapa final'!#REF!="Catastrófico"),CONCATENATE("R1C",'Mapa final'!#REF!),"")</f>
        <v>#REF!</v>
      </c>
      <c r="AL32" s="8" t="e">
        <f>IF(AND('Mapa final'!#REF!="Media",'Mapa final'!#REF!="Catastrófico"),CONCATENATE("R1C",'Mapa final'!#REF!),"")</f>
        <v>#REF!</v>
      </c>
      <c r="AM32" s="9" t="e">
        <f>IF(AND('Mapa final'!#REF!="Media",'Mapa final'!#REF!="Catastrófico"),CONCATENATE("R1C",'Mapa final'!#REF!),"")</f>
        <v>#REF!</v>
      </c>
      <c r="AN32" s="41"/>
      <c r="AO32" s="828" t="s">
        <v>209</v>
      </c>
      <c r="AP32" s="829"/>
      <c r="AQ32" s="829"/>
      <c r="AR32" s="829"/>
      <c r="AS32" s="829"/>
      <c r="AT32" s="830"/>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row>
    <row r="33" spans="1:76" ht="15" customHeight="1" x14ac:dyDescent="0.2">
      <c r="A33" s="41"/>
      <c r="B33" s="749"/>
      <c r="C33" s="749"/>
      <c r="D33" s="750"/>
      <c r="E33" s="807"/>
      <c r="F33" s="792"/>
      <c r="G33" s="792"/>
      <c r="H33" s="792"/>
      <c r="I33" s="793"/>
      <c r="J33" s="25" t="e">
        <f>IF(AND('Mapa final'!#REF!="Media",'Mapa final'!#REF!="Leve"),CONCATENATE("R2C",'Mapa final'!#REF!),"")</f>
        <v>#REF!</v>
      </c>
      <c r="K33" s="26" t="e">
        <f>IF(AND('Mapa final'!#REF!="Media",'Mapa final'!#REF!="Leve"),CONCATENATE("R2C",'Mapa final'!#REF!),"")</f>
        <v>#REF!</v>
      </c>
      <c r="L33" s="26" t="e">
        <f>IF(AND('Mapa final'!#REF!="Media",'Mapa final'!#REF!="Leve"),CONCATENATE("R2C",'Mapa final'!#REF!),"")</f>
        <v>#REF!</v>
      </c>
      <c r="M33" s="26" t="e">
        <f>IF(AND('Mapa final'!#REF!="Media",'Mapa final'!#REF!="Leve"),CONCATENATE("R2C",'Mapa final'!#REF!),"")</f>
        <v>#REF!</v>
      </c>
      <c r="N33" s="26" t="e">
        <f>IF(AND('Mapa final'!#REF!="Media",'Mapa final'!#REF!="Leve"),CONCATENATE("R2C",'Mapa final'!#REF!),"")</f>
        <v>#REF!</v>
      </c>
      <c r="O33" s="27" t="e">
        <f>IF(AND('Mapa final'!#REF!="Media",'Mapa final'!#REF!="Leve"),CONCATENATE("R2C",'Mapa final'!#REF!),"")</f>
        <v>#REF!</v>
      </c>
      <c r="P33" s="25" t="e">
        <f>IF(AND('Mapa final'!#REF!="Media",'Mapa final'!#REF!="Menor"),CONCATENATE("R2C",'Mapa final'!#REF!),"")</f>
        <v>#REF!</v>
      </c>
      <c r="Q33" s="26" t="e">
        <f>IF(AND('Mapa final'!#REF!="Media",'Mapa final'!#REF!="Menor"),CONCATENATE("R2C",'Mapa final'!#REF!),"")</f>
        <v>#REF!</v>
      </c>
      <c r="R33" s="26" t="e">
        <f>IF(AND('Mapa final'!#REF!="Media",'Mapa final'!#REF!="Menor"),CONCATENATE("R2C",'Mapa final'!#REF!),"")</f>
        <v>#REF!</v>
      </c>
      <c r="S33" s="26" t="e">
        <f>IF(AND('Mapa final'!#REF!="Media",'Mapa final'!#REF!="Menor"),CONCATENATE("R2C",'Mapa final'!#REF!),"")</f>
        <v>#REF!</v>
      </c>
      <c r="T33" s="26" t="e">
        <f>IF(AND('Mapa final'!#REF!="Media",'Mapa final'!#REF!="Menor"),CONCATENATE("R2C",'Mapa final'!#REF!),"")</f>
        <v>#REF!</v>
      </c>
      <c r="U33" s="27" t="e">
        <f>IF(AND('Mapa final'!#REF!="Media",'Mapa final'!#REF!="Menor"),CONCATENATE("R2C",'Mapa final'!#REF!),"")</f>
        <v>#REF!</v>
      </c>
      <c r="V33" s="25" t="e">
        <f>IF(AND('Mapa final'!#REF!="Media",'Mapa final'!#REF!="Moderado"),CONCATENATE("R2C",'Mapa final'!#REF!),"")</f>
        <v>#REF!</v>
      </c>
      <c r="W33" s="26" t="e">
        <f>IF(AND('Mapa final'!#REF!="Media",'Mapa final'!#REF!="Moderado"),CONCATENATE("R2C",'Mapa final'!#REF!),"")</f>
        <v>#REF!</v>
      </c>
      <c r="X33" s="26" t="e">
        <f>IF(AND('Mapa final'!#REF!="Media",'Mapa final'!#REF!="Moderado"),CONCATENATE("R2C",'Mapa final'!#REF!),"")</f>
        <v>#REF!</v>
      </c>
      <c r="Y33" s="26" t="e">
        <f>IF(AND('Mapa final'!#REF!="Media",'Mapa final'!#REF!="Moderado"),CONCATENATE("R2C",'Mapa final'!#REF!),"")</f>
        <v>#REF!</v>
      </c>
      <c r="Z33" s="26" t="e">
        <f>IF(AND('Mapa final'!#REF!="Media",'Mapa final'!#REF!="Moderado"),CONCATENATE("R2C",'Mapa final'!#REF!),"")</f>
        <v>#REF!</v>
      </c>
      <c r="AA33" s="27" t="e">
        <f>IF(AND('Mapa final'!#REF!="Media",'Mapa final'!#REF!="Moderado"),CONCATENATE("R2C",'Mapa final'!#REF!),"")</f>
        <v>#REF!</v>
      </c>
      <c r="AB33" s="10" t="e">
        <f>IF(AND('Mapa final'!#REF!="Media",'Mapa final'!#REF!="Mayor"),CONCATENATE("R2C",'Mapa final'!#REF!),"")</f>
        <v>#REF!</v>
      </c>
      <c r="AC33" s="11" t="e">
        <f>IF(AND('Mapa final'!#REF!="Media",'Mapa final'!#REF!="Mayor"),CONCATENATE("R2C",'Mapa final'!#REF!),"")</f>
        <v>#REF!</v>
      </c>
      <c r="AD33" s="11" t="e">
        <f>IF(AND('Mapa final'!#REF!="Media",'Mapa final'!#REF!="Mayor"),CONCATENATE("R2C",'Mapa final'!#REF!),"")</f>
        <v>#REF!</v>
      </c>
      <c r="AE33" s="11" t="e">
        <f>IF(AND('Mapa final'!#REF!="Media",'Mapa final'!#REF!="Mayor"),CONCATENATE("R2C",'Mapa final'!#REF!),"")</f>
        <v>#REF!</v>
      </c>
      <c r="AF33" s="11" t="e">
        <f>IF(AND('Mapa final'!#REF!="Media",'Mapa final'!#REF!="Mayor"),CONCATENATE("R2C",'Mapa final'!#REF!),"")</f>
        <v>#REF!</v>
      </c>
      <c r="AG33" s="12" t="e">
        <f>IF(AND('Mapa final'!#REF!="Media",'Mapa final'!#REF!="Mayor"),CONCATENATE("R2C",'Mapa final'!#REF!),"")</f>
        <v>#REF!</v>
      </c>
      <c r="AH33" s="13" t="e">
        <f>IF(AND('Mapa final'!#REF!="Media",'Mapa final'!#REF!="Catastrófico"),CONCATENATE("R2C",'Mapa final'!#REF!),"")</f>
        <v>#REF!</v>
      </c>
      <c r="AI33" s="14" t="e">
        <f>IF(AND('Mapa final'!#REF!="Media",'Mapa final'!#REF!="Catastrófico"),CONCATENATE("R2C",'Mapa final'!#REF!),"")</f>
        <v>#REF!</v>
      </c>
      <c r="AJ33" s="14" t="e">
        <f>IF(AND('Mapa final'!#REF!="Media",'Mapa final'!#REF!="Catastrófico"),CONCATENATE("R2C",'Mapa final'!#REF!),"")</f>
        <v>#REF!</v>
      </c>
      <c r="AK33" s="14" t="e">
        <f>IF(AND('Mapa final'!#REF!="Media",'Mapa final'!#REF!="Catastrófico"),CONCATENATE("R2C",'Mapa final'!#REF!),"")</f>
        <v>#REF!</v>
      </c>
      <c r="AL33" s="14" t="e">
        <f>IF(AND('Mapa final'!#REF!="Media",'Mapa final'!#REF!="Catastrófico"),CONCATENATE("R2C",'Mapa final'!#REF!),"")</f>
        <v>#REF!</v>
      </c>
      <c r="AM33" s="15" t="e">
        <f>IF(AND('Mapa final'!#REF!="Media",'Mapa final'!#REF!="Catastrófico"),CONCATENATE("R2C",'Mapa final'!#REF!),"")</f>
        <v>#REF!</v>
      </c>
      <c r="AN33" s="41"/>
      <c r="AO33" s="831"/>
      <c r="AP33" s="832"/>
      <c r="AQ33" s="832"/>
      <c r="AR33" s="832"/>
      <c r="AS33" s="832"/>
      <c r="AT33" s="833"/>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row>
    <row r="34" spans="1:76" ht="15" customHeight="1" x14ac:dyDescent="0.2">
      <c r="A34" s="41"/>
      <c r="B34" s="749"/>
      <c r="C34" s="749"/>
      <c r="D34" s="750"/>
      <c r="E34" s="791"/>
      <c r="F34" s="792"/>
      <c r="G34" s="792"/>
      <c r="H34" s="792"/>
      <c r="I34" s="793"/>
      <c r="J34" s="25" t="e">
        <f>IF(AND('Mapa final'!#REF!="Media",'Mapa final'!#REF!="Leve"),CONCATENATE("R3C",'Mapa final'!#REF!),"")</f>
        <v>#REF!</v>
      </c>
      <c r="K34" s="26" t="e">
        <f>IF(AND('Mapa final'!#REF!="Media",'Mapa final'!#REF!="Leve"),CONCATENATE("R3C",'Mapa final'!#REF!),"")</f>
        <v>#REF!</v>
      </c>
      <c r="L34" s="26" t="e">
        <f>IF(AND('Mapa final'!#REF!="Media",'Mapa final'!#REF!="Leve"),CONCATENATE("R3C",'Mapa final'!#REF!),"")</f>
        <v>#REF!</v>
      </c>
      <c r="M34" s="26" t="e">
        <f>IF(AND('Mapa final'!#REF!="Media",'Mapa final'!#REF!="Leve"),CONCATENATE("R3C",'Mapa final'!#REF!),"")</f>
        <v>#REF!</v>
      </c>
      <c r="N34" s="26" t="e">
        <f>IF(AND('Mapa final'!#REF!="Media",'Mapa final'!#REF!="Leve"),CONCATENATE("R3C",'Mapa final'!#REF!),"")</f>
        <v>#REF!</v>
      </c>
      <c r="O34" s="27" t="e">
        <f>IF(AND('Mapa final'!#REF!="Media",'Mapa final'!#REF!="Leve"),CONCATENATE("R3C",'Mapa final'!#REF!),"")</f>
        <v>#REF!</v>
      </c>
      <c r="P34" s="25" t="e">
        <f>IF(AND('Mapa final'!#REF!="Media",'Mapa final'!#REF!="Menor"),CONCATENATE("R3C",'Mapa final'!#REF!),"")</f>
        <v>#REF!</v>
      </c>
      <c r="Q34" s="26" t="e">
        <f>IF(AND('Mapa final'!#REF!="Media",'Mapa final'!#REF!="Menor"),CONCATENATE("R3C",'Mapa final'!#REF!),"")</f>
        <v>#REF!</v>
      </c>
      <c r="R34" s="26" t="e">
        <f>IF(AND('Mapa final'!#REF!="Media",'Mapa final'!#REF!="Menor"),CONCATENATE("R3C",'Mapa final'!#REF!),"")</f>
        <v>#REF!</v>
      </c>
      <c r="S34" s="26" t="e">
        <f>IF(AND('Mapa final'!#REF!="Media",'Mapa final'!#REF!="Menor"),CONCATENATE("R3C",'Mapa final'!#REF!),"")</f>
        <v>#REF!</v>
      </c>
      <c r="T34" s="26" t="e">
        <f>IF(AND('Mapa final'!#REF!="Media",'Mapa final'!#REF!="Menor"),CONCATENATE("R3C",'Mapa final'!#REF!),"")</f>
        <v>#REF!</v>
      </c>
      <c r="U34" s="27" t="e">
        <f>IF(AND('Mapa final'!#REF!="Media",'Mapa final'!#REF!="Menor"),CONCATENATE("R3C",'Mapa final'!#REF!),"")</f>
        <v>#REF!</v>
      </c>
      <c r="V34" s="25" t="e">
        <f>IF(AND('Mapa final'!#REF!="Media",'Mapa final'!#REF!="Moderado"),CONCATENATE("R3C",'Mapa final'!#REF!),"")</f>
        <v>#REF!</v>
      </c>
      <c r="W34" s="26" t="e">
        <f>IF(AND('Mapa final'!#REF!="Media",'Mapa final'!#REF!="Moderado"),CONCATENATE("R3C",'Mapa final'!#REF!),"")</f>
        <v>#REF!</v>
      </c>
      <c r="X34" s="26" t="e">
        <f>IF(AND('Mapa final'!#REF!="Media",'Mapa final'!#REF!="Moderado"),CONCATENATE("R3C",'Mapa final'!#REF!),"")</f>
        <v>#REF!</v>
      </c>
      <c r="Y34" s="26" t="e">
        <f>IF(AND('Mapa final'!#REF!="Media",'Mapa final'!#REF!="Moderado"),CONCATENATE("R3C",'Mapa final'!#REF!),"")</f>
        <v>#REF!</v>
      </c>
      <c r="Z34" s="26" t="e">
        <f>IF(AND('Mapa final'!#REF!="Media",'Mapa final'!#REF!="Moderado"),CONCATENATE("R3C",'Mapa final'!#REF!),"")</f>
        <v>#REF!</v>
      </c>
      <c r="AA34" s="27" t="e">
        <f>IF(AND('Mapa final'!#REF!="Media",'Mapa final'!#REF!="Moderado"),CONCATENATE("R3C",'Mapa final'!#REF!),"")</f>
        <v>#REF!</v>
      </c>
      <c r="AB34" s="10" t="e">
        <f>IF(AND('Mapa final'!#REF!="Media",'Mapa final'!#REF!="Mayor"),CONCATENATE("R3C",'Mapa final'!#REF!),"")</f>
        <v>#REF!</v>
      </c>
      <c r="AC34" s="11" t="e">
        <f>IF(AND('Mapa final'!#REF!="Media",'Mapa final'!#REF!="Mayor"),CONCATENATE("R3C",'Mapa final'!#REF!),"")</f>
        <v>#REF!</v>
      </c>
      <c r="AD34" s="11" t="e">
        <f>IF(AND('Mapa final'!#REF!="Media",'Mapa final'!#REF!="Mayor"),CONCATENATE("R3C",'Mapa final'!#REF!),"")</f>
        <v>#REF!</v>
      </c>
      <c r="AE34" s="11" t="e">
        <f>IF(AND('Mapa final'!#REF!="Media",'Mapa final'!#REF!="Mayor"),CONCATENATE("R3C",'Mapa final'!#REF!),"")</f>
        <v>#REF!</v>
      </c>
      <c r="AF34" s="11" t="e">
        <f>IF(AND('Mapa final'!#REF!="Media",'Mapa final'!#REF!="Mayor"),CONCATENATE("R3C",'Mapa final'!#REF!),"")</f>
        <v>#REF!</v>
      </c>
      <c r="AG34" s="12" t="e">
        <f>IF(AND('Mapa final'!#REF!="Media",'Mapa final'!#REF!="Mayor"),CONCATENATE("R3C",'Mapa final'!#REF!),"")</f>
        <v>#REF!</v>
      </c>
      <c r="AH34" s="13" t="e">
        <f>IF(AND('Mapa final'!#REF!="Media",'Mapa final'!#REF!="Catastrófico"),CONCATENATE("R3C",'Mapa final'!#REF!),"")</f>
        <v>#REF!</v>
      </c>
      <c r="AI34" s="14" t="e">
        <f>IF(AND('Mapa final'!#REF!="Media",'Mapa final'!#REF!="Catastrófico"),CONCATENATE("R3C",'Mapa final'!#REF!),"")</f>
        <v>#REF!</v>
      </c>
      <c r="AJ34" s="14" t="e">
        <f>IF(AND('Mapa final'!#REF!="Media",'Mapa final'!#REF!="Catastrófico"),CONCATENATE("R3C",'Mapa final'!#REF!),"")</f>
        <v>#REF!</v>
      </c>
      <c r="AK34" s="14" t="e">
        <f>IF(AND('Mapa final'!#REF!="Media",'Mapa final'!#REF!="Catastrófico"),CONCATENATE("R3C",'Mapa final'!#REF!),"")</f>
        <v>#REF!</v>
      </c>
      <c r="AL34" s="14" t="e">
        <f>IF(AND('Mapa final'!#REF!="Media",'Mapa final'!#REF!="Catastrófico"),CONCATENATE("R3C",'Mapa final'!#REF!),"")</f>
        <v>#REF!</v>
      </c>
      <c r="AM34" s="15" t="e">
        <f>IF(AND('Mapa final'!#REF!="Media",'Mapa final'!#REF!="Catastrófico"),CONCATENATE("R3C",'Mapa final'!#REF!),"")</f>
        <v>#REF!</v>
      </c>
      <c r="AN34" s="41"/>
      <c r="AO34" s="831"/>
      <c r="AP34" s="832"/>
      <c r="AQ34" s="832"/>
      <c r="AR34" s="832"/>
      <c r="AS34" s="832"/>
      <c r="AT34" s="833"/>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row>
    <row r="35" spans="1:76" ht="15" customHeight="1" x14ac:dyDescent="0.2">
      <c r="A35" s="41"/>
      <c r="B35" s="749"/>
      <c r="C35" s="749"/>
      <c r="D35" s="750"/>
      <c r="E35" s="791"/>
      <c r="F35" s="792"/>
      <c r="G35" s="792"/>
      <c r="H35" s="792"/>
      <c r="I35" s="793"/>
      <c r="J35" s="25" t="e">
        <f>IF(AND('Mapa final'!#REF!="Media",'Mapa final'!#REF!="Leve"),CONCATENATE("R4C",'Mapa final'!#REF!),"")</f>
        <v>#REF!</v>
      </c>
      <c r="K35" s="26" t="e">
        <f>IF(AND('Mapa final'!#REF!="Media",'Mapa final'!#REF!="Leve"),CONCATENATE("R4C",'Mapa final'!#REF!),"")</f>
        <v>#REF!</v>
      </c>
      <c r="L35" s="26" t="e">
        <f>IF(AND('Mapa final'!#REF!="Media",'Mapa final'!#REF!="Leve"),CONCATENATE("R4C",'Mapa final'!#REF!),"")</f>
        <v>#REF!</v>
      </c>
      <c r="M35" s="26" t="e">
        <f>IF(AND('Mapa final'!#REF!="Media",'Mapa final'!#REF!="Leve"),CONCATENATE("R4C",'Mapa final'!#REF!),"")</f>
        <v>#REF!</v>
      </c>
      <c r="N35" s="26" t="e">
        <f>IF(AND('Mapa final'!#REF!="Media",'Mapa final'!#REF!="Leve"),CONCATENATE("R4C",'Mapa final'!#REF!),"")</f>
        <v>#REF!</v>
      </c>
      <c r="O35" s="27" t="e">
        <f>IF(AND('Mapa final'!#REF!="Media",'Mapa final'!#REF!="Leve"),CONCATENATE("R4C",'Mapa final'!#REF!),"")</f>
        <v>#REF!</v>
      </c>
      <c r="P35" s="25" t="e">
        <f>IF(AND('Mapa final'!#REF!="Media",'Mapa final'!#REF!="Menor"),CONCATENATE("R4C",'Mapa final'!#REF!),"")</f>
        <v>#REF!</v>
      </c>
      <c r="Q35" s="26" t="e">
        <f>IF(AND('Mapa final'!#REF!="Media",'Mapa final'!#REF!="Menor"),CONCATENATE("R4C",'Mapa final'!#REF!),"")</f>
        <v>#REF!</v>
      </c>
      <c r="R35" s="26" t="e">
        <f>IF(AND('Mapa final'!#REF!="Media",'Mapa final'!#REF!="Menor"),CONCATENATE("R4C",'Mapa final'!#REF!),"")</f>
        <v>#REF!</v>
      </c>
      <c r="S35" s="26" t="e">
        <f>IF(AND('Mapa final'!#REF!="Media",'Mapa final'!#REF!="Menor"),CONCATENATE("R4C",'Mapa final'!#REF!),"")</f>
        <v>#REF!</v>
      </c>
      <c r="T35" s="26" t="e">
        <f>IF(AND('Mapa final'!#REF!="Media",'Mapa final'!#REF!="Menor"),CONCATENATE("R4C",'Mapa final'!#REF!),"")</f>
        <v>#REF!</v>
      </c>
      <c r="U35" s="27" t="e">
        <f>IF(AND('Mapa final'!#REF!="Media",'Mapa final'!#REF!="Menor"),CONCATENATE("R4C",'Mapa final'!#REF!),"")</f>
        <v>#REF!</v>
      </c>
      <c r="V35" s="25" t="e">
        <f>IF(AND('Mapa final'!#REF!="Media",'Mapa final'!#REF!="Moderado"),CONCATENATE("R4C",'Mapa final'!#REF!),"")</f>
        <v>#REF!</v>
      </c>
      <c r="W35" s="26" t="e">
        <f>IF(AND('Mapa final'!#REF!="Media",'Mapa final'!#REF!="Moderado"),CONCATENATE("R4C",'Mapa final'!#REF!),"")</f>
        <v>#REF!</v>
      </c>
      <c r="X35" s="26" t="e">
        <f>IF(AND('Mapa final'!#REF!="Media",'Mapa final'!#REF!="Moderado"),CONCATENATE("R4C",'Mapa final'!#REF!),"")</f>
        <v>#REF!</v>
      </c>
      <c r="Y35" s="26" t="e">
        <f>IF(AND('Mapa final'!#REF!="Media",'Mapa final'!#REF!="Moderado"),CONCATENATE("R4C",'Mapa final'!#REF!),"")</f>
        <v>#REF!</v>
      </c>
      <c r="Z35" s="26" t="e">
        <f>IF(AND('Mapa final'!#REF!="Media",'Mapa final'!#REF!="Moderado"),CONCATENATE("R4C",'Mapa final'!#REF!),"")</f>
        <v>#REF!</v>
      </c>
      <c r="AA35" s="27" t="e">
        <f>IF(AND('Mapa final'!#REF!="Media",'Mapa final'!#REF!="Moderado"),CONCATENATE("R4C",'Mapa final'!#REF!),"")</f>
        <v>#REF!</v>
      </c>
      <c r="AB35" s="10" t="e">
        <f>IF(AND('Mapa final'!#REF!="Media",'Mapa final'!#REF!="Mayor"),CONCATENATE("R4C",'Mapa final'!#REF!),"")</f>
        <v>#REF!</v>
      </c>
      <c r="AC35" s="11" t="e">
        <f>IF(AND('Mapa final'!#REF!="Media",'Mapa final'!#REF!="Mayor"),CONCATENATE("R4C",'Mapa final'!#REF!),"")</f>
        <v>#REF!</v>
      </c>
      <c r="AD35" s="11" t="e">
        <f>IF(AND('Mapa final'!#REF!="Media",'Mapa final'!#REF!="Mayor"),CONCATENATE("R4C",'Mapa final'!#REF!),"")</f>
        <v>#REF!</v>
      </c>
      <c r="AE35" s="11" t="e">
        <f>IF(AND('Mapa final'!#REF!="Media",'Mapa final'!#REF!="Mayor"),CONCATENATE("R4C",'Mapa final'!#REF!),"")</f>
        <v>#REF!</v>
      </c>
      <c r="AF35" s="11" t="e">
        <f>IF(AND('Mapa final'!#REF!="Media",'Mapa final'!#REF!="Mayor"),CONCATENATE("R4C",'Mapa final'!#REF!),"")</f>
        <v>#REF!</v>
      </c>
      <c r="AG35" s="12" t="e">
        <f>IF(AND('Mapa final'!#REF!="Media",'Mapa final'!#REF!="Mayor"),CONCATENATE("R4C",'Mapa final'!#REF!),"")</f>
        <v>#REF!</v>
      </c>
      <c r="AH35" s="13" t="e">
        <f>IF(AND('Mapa final'!#REF!="Media",'Mapa final'!#REF!="Catastrófico"),CONCATENATE("R4C",'Mapa final'!#REF!),"")</f>
        <v>#REF!</v>
      </c>
      <c r="AI35" s="14" t="e">
        <f>IF(AND('Mapa final'!#REF!="Media",'Mapa final'!#REF!="Catastrófico"),CONCATENATE("R4C",'Mapa final'!#REF!),"")</f>
        <v>#REF!</v>
      </c>
      <c r="AJ35" s="14" t="e">
        <f>IF(AND('Mapa final'!#REF!="Media",'Mapa final'!#REF!="Catastrófico"),CONCATENATE("R4C",'Mapa final'!#REF!),"")</f>
        <v>#REF!</v>
      </c>
      <c r="AK35" s="14" t="e">
        <f>IF(AND('Mapa final'!#REF!="Media",'Mapa final'!#REF!="Catastrófico"),CONCATENATE("R4C",'Mapa final'!#REF!),"")</f>
        <v>#REF!</v>
      </c>
      <c r="AL35" s="14" t="e">
        <f>IF(AND('Mapa final'!#REF!="Media",'Mapa final'!#REF!="Catastrófico"),CONCATENATE("R4C",'Mapa final'!#REF!),"")</f>
        <v>#REF!</v>
      </c>
      <c r="AM35" s="15" t="e">
        <f>IF(AND('Mapa final'!#REF!="Media",'Mapa final'!#REF!="Catastrófico"),CONCATENATE("R4C",'Mapa final'!#REF!),"")</f>
        <v>#REF!</v>
      </c>
      <c r="AN35" s="41"/>
      <c r="AO35" s="831"/>
      <c r="AP35" s="832"/>
      <c r="AQ35" s="832"/>
      <c r="AR35" s="832"/>
      <c r="AS35" s="832"/>
      <c r="AT35" s="833"/>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row>
    <row r="36" spans="1:76" ht="15" customHeight="1" x14ac:dyDescent="0.2">
      <c r="A36" s="41"/>
      <c r="B36" s="749"/>
      <c r="C36" s="749"/>
      <c r="D36" s="750"/>
      <c r="E36" s="791"/>
      <c r="F36" s="792"/>
      <c r="G36" s="792"/>
      <c r="H36" s="792"/>
      <c r="I36" s="793"/>
      <c r="J36" s="25" t="e">
        <f>IF(AND('Mapa final'!#REF!="Media",'Mapa final'!#REF!="Leve"),CONCATENATE("R5C",'Mapa final'!#REF!),"")</f>
        <v>#REF!</v>
      </c>
      <c r="K36" s="26" t="e">
        <f>IF(AND('Mapa final'!#REF!="Media",'Mapa final'!#REF!="Leve"),CONCATENATE("R5C",'Mapa final'!#REF!),"")</f>
        <v>#REF!</v>
      </c>
      <c r="L36" s="26" t="e">
        <f>IF(AND('Mapa final'!#REF!="Media",'Mapa final'!#REF!="Leve"),CONCATENATE("R5C",'Mapa final'!#REF!),"")</f>
        <v>#REF!</v>
      </c>
      <c r="M36" s="26" t="e">
        <f>IF(AND('Mapa final'!#REF!="Media",'Mapa final'!#REF!="Leve"),CONCATENATE("R5C",'Mapa final'!#REF!),"")</f>
        <v>#REF!</v>
      </c>
      <c r="N36" s="26" t="e">
        <f>IF(AND('Mapa final'!#REF!="Media",'Mapa final'!#REF!="Leve"),CONCATENATE("R5C",'Mapa final'!#REF!),"")</f>
        <v>#REF!</v>
      </c>
      <c r="O36" s="27" t="e">
        <f>IF(AND('Mapa final'!#REF!="Media",'Mapa final'!#REF!="Leve"),CONCATENATE("R5C",'Mapa final'!#REF!),"")</f>
        <v>#REF!</v>
      </c>
      <c r="P36" s="25" t="e">
        <f>IF(AND('Mapa final'!#REF!="Media",'Mapa final'!#REF!="Menor"),CONCATENATE("R5C",'Mapa final'!#REF!),"")</f>
        <v>#REF!</v>
      </c>
      <c r="Q36" s="26" t="e">
        <f>IF(AND('Mapa final'!#REF!="Media",'Mapa final'!#REF!="Menor"),CONCATENATE("R5C",'Mapa final'!#REF!),"")</f>
        <v>#REF!</v>
      </c>
      <c r="R36" s="26" t="e">
        <f>IF(AND('Mapa final'!#REF!="Media",'Mapa final'!#REF!="Menor"),CONCATENATE("R5C",'Mapa final'!#REF!),"")</f>
        <v>#REF!</v>
      </c>
      <c r="S36" s="26" t="e">
        <f>IF(AND('Mapa final'!#REF!="Media",'Mapa final'!#REF!="Menor"),CONCATENATE("R5C",'Mapa final'!#REF!),"")</f>
        <v>#REF!</v>
      </c>
      <c r="T36" s="26" t="e">
        <f>IF(AND('Mapa final'!#REF!="Media",'Mapa final'!#REF!="Menor"),CONCATENATE("R5C",'Mapa final'!#REF!),"")</f>
        <v>#REF!</v>
      </c>
      <c r="U36" s="27" t="e">
        <f>IF(AND('Mapa final'!#REF!="Media",'Mapa final'!#REF!="Menor"),CONCATENATE("R5C",'Mapa final'!#REF!),"")</f>
        <v>#REF!</v>
      </c>
      <c r="V36" s="25" t="e">
        <f>IF(AND('Mapa final'!#REF!="Media",'Mapa final'!#REF!="Moderado"),CONCATENATE("R5C",'Mapa final'!#REF!),"")</f>
        <v>#REF!</v>
      </c>
      <c r="W36" s="26" t="e">
        <f>IF(AND('Mapa final'!#REF!="Media",'Mapa final'!#REF!="Moderado"),CONCATENATE("R5C",'Mapa final'!#REF!),"")</f>
        <v>#REF!</v>
      </c>
      <c r="X36" s="26" t="e">
        <f>IF(AND('Mapa final'!#REF!="Media",'Mapa final'!#REF!="Moderado"),CONCATENATE("R5C",'Mapa final'!#REF!),"")</f>
        <v>#REF!</v>
      </c>
      <c r="Y36" s="26" t="e">
        <f>IF(AND('Mapa final'!#REF!="Media",'Mapa final'!#REF!="Moderado"),CONCATENATE("R5C",'Mapa final'!#REF!),"")</f>
        <v>#REF!</v>
      </c>
      <c r="Z36" s="26" t="e">
        <f>IF(AND('Mapa final'!#REF!="Media",'Mapa final'!#REF!="Moderado"),CONCATENATE("R5C",'Mapa final'!#REF!),"")</f>
        <v>#REF!</v>
      </c>
      <c r="AA36" s="27" t="e">
        <f>IF(AND('Mapa final'!#REF!="Media",'Mapa final'!#REF!="Moderado"),CONCATENATE("R5C",'Mapa final'!#REF!),"")</f>
        <v>#REF!</v>
      </c>
      <c r="AB36" s="10" t="e">
        <f>IF(AND('Mapa final'!#REF!="Media",'Mapa final'!#REF!="Mayor"),CONCATENATE("R5C",'Mapa final'!#REF!),"")</f>
        <v>#REF!</v>
      </c>
      <c r="AC36" s="11" t="e">
        <f>IF(AND('Mapa final'!#REF!="Media",'Mapa final'!#REF!="Mayor"),CONCATENATE("R5C",'Mapa final'!#REF!),"")</f>
        <v>#REF!</v>
      </c>
      <c r="AD36" s="11" t="e">
        <f>IF(AND('Mapa final'!#REF!="Media",'Mapa final'!#REF!="Mayor"),CONCATENATE("R5C",'Mapa final'!#REF!),"")</f>
        <v>#REF!</v>
      </c>
      <c r="AE36" s="11" t="e">
        <f>IF(AND('Mapa final'!#REF!="Media",'Mapa final'!#REF!="Mayor"),CONCATENATE("R5C",'Mapa final'!#REF!),"")</f>
        <v>#REF!</v>
      </c>
      <c r="AF36" s="11" t="e">
        <f>IF(AND('Mapa final'!#REF!="Media",'Mapa final'!#REF!="Mayor"),CONCATENATE("R5C",'Mapa final'!#REF!),"")</f>
        <v>#REF!</v>
      </c>
      <c r="AG36" s="12" t="e">
        <f>IF(AND('Mapa final'!#REF!="Media",'Mapa final'!#REF!="Mayor"),CONCATENATE("R5C",'Mapa final'!#REF!),"")</f>
        <v>#REF!</v>
      </c>
      <c r="AH36" s="13" t="e">
        <f>IF(AND('Mapa final'!#REF!="Media",'Mapa final'!#REF!="Catastrófico"),CONCATENATE("R5C",'Mapa final'!#REF!),"")</f>
        <v>#REF!</v>
      </c>
      <c r="AI36" s="14" t="e">
        <f>IF(AND('Mapa final'!#REF!="Media",'Mapa final'!#REF!="Catastrófico"),CONCATENATE("R5C",'Mapa final'!#REF!),"")</f>
        <v>#REF!</v>
      </c>
      <c r="AJ36" s="14" t="e">
        <f>IF(AND('Mapa final'!#REF!="Media",'Mapa final'!#REF!="Catastrófico"),CONCATENATE("R5C",'Mapa final'!#REF!),"")</f>
        <v>#REF!</v>
      </c>
      <c r="AK36" s="14" t="e">
        <f>IF(AND('Mapa final'!#REF!="Media",'Mapa final'!#REF!="Catastrófico"),CONCATENATE("R5C",'Mapa final'!#REF!),"")</f>
        <v>#REF!</v>
      </c>
      <c r="AL36" s="14" t="e">
        <f>IF(AND('Mapa final'!#REF!="Media",'Mapa final'!#REF!="Catastrófico"),CONCATENATE("R5C",'Mapa final'!#REF!),"")</f>
        <v>#REF!</v>
      </c>
      <c r="AM36" s="15" t="e">
        <f>IF(AND('Mapa final'!#REF!="Media",'Mapa final'!#REF!="Catastrófico"),CONCATENATE("R5C",'Mapa final'!#REF!),"")</f>
        <v>#REF!</v>
      </c>
      <c r="AN36" s="41"/>
      <c r="AO36" s="831"/>
      <c r="AP36" s="832"/>
      <c r="AQ36" s="832"/>
      <c r="AR36" s="832"/>
      <c r="AS36" s="832"/>
      <c r="AT36" s="833"/>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row>
    <row r="37" spans="1:76" ht="15" customHeight="1" x14ac:dyDescent="0.2">
      <c r="A37" s="41"/>
      <c r="B37" s="749"/>
      <c r="C37" s="749"/>
      <c r="D37" s="750"/>
      <c r="E37" s="791"/>
      <c r="F37" s="792"/>
      <c r="G37" s="792"/>
      <c r="H37" s="792"/>
      <c r="I37" s="793"/>
      <c r="J37" s="25" t="e">
        <f>IF(AND('Mapa final'!#REF!="Media",'Mapa final'!#REF!="Leve"),CONCATENATE("R6C",'Mapa final'!#REF!),"")</f>
        <v>#REF!</v>
      </c>
      <c r="K37" s="26" t="e">
        <f>IF(AND('Mapa final'!#REF!="Media",'Mapa final'!#REF!="Leve"),CONCATENATE("R6C",'Mapa final'!#REF!),"")</f>
        <v>#REF!</v>
      </c>
      <c r="L37" s="26" t="e">
        <f>IF(AND('Mapa final'!#REF!="Media",'Mapa final'!#REF!="Leve"),CONCATENATE("R6C",'Mapa final'!#REF!),"")</f>
        <v>#REF!</v>
      </c>
      <c r="M37" s="26" t="e">
        <f>IF(AND('Mapa final'!#REF!="Media",'Mapa final'!#REF!="Leve"),CONCATENATE("R6C",'Mapa final'!#REF!),"")</f>
        <v>#REF!</v>
      </c>
      <c r="N37" s="26" t="e">
        <f>IF(AND('Mapa final'!#REF!="Media",'Mapa final'!#REF!="Leve"),CONCATENATE("R6C",'Mapa final'!#REF!),"")</f>
        <v>#REF!</v>
      </c>
      <c r="O37" s="27" t="e">
        <f>IF(AND('Mapa final'!#REF!="Media",'Mapa final'!#REF!="Leve"),CONCATENATE("R6C",'Mapa final'!#REF!),"")</f>
        <v>#REF!</v>
      </c>
      <c r="P37" s="25" t="e">
        <f>IF(AND('Mapa final'!#REF!="Media",'Mapa final'!#REF!="Menor"),CONCATENATE("R6C",'Mapa final'!#REF!),"")</f>
        <v>#REF!</v>
      </c>
      <c r="Q37" s="26" t="e">
        <f>IF(AND('Mapa final'!#REF!="Media",'Mapa final'!#REF!="Menor"),CONCATENATE("R6C",'Mapa final'!#REF!),"")</f>
        <v>#REF!</v>
      </c>
      <c r="R37" s="26" t="e">
        <f>IF(AND('Mapa final'!#REF!="Media",'Mapa final'!#REF!="Menor"),CONCATENATE("R6C",'Mapa final'!#REF!),"")</f>
        <v>#REF!</v>
      </c>
      <c r="S37" s="26" t="e">
        <f>IF(AND('Mapa final'!#REF!="Media",'Mapa final'!#REF!="Menor"),CONCATENATE("R6C",'Mapa final'!#REF!),"")</f>
        <v>#REF!</v>
      </c>
      <c r="T37" s="26" t="e">
        <f>IF(AND('Mapa final'!#REF!="Media",'Mapa final'!#REF!="Menor"),CONCATENATE("R6C",'Mapa final'!#REF!),"")</f>
        <v>#REF!</v>
      </c>
      <c r="U37" s="27" t="e">
        <f>IF(AND('Mapa final'!#REF!="Media",'Mapa final'!#REF!="Menor"),CONCATENATE("R6C",'Mapa final'!#REF!),"")</f>
        <v>#REF!</v>
      </c>
      <c r="V37" s="25" t="e">
        <f>IF(AND('Mapa final'!#REF!="Media",'Mapa final'!#REF!="Moderado"),CONCATENATE("R6C",'Mapa final'!#REF!),"")</f>
        <v>#REF!</v>
      </c>
      <c r="W37" s="26" t="e">
        <f>IF(AND('Mapa final'!#REF!="Media",'Mapa final'!#REF!="Moderado"),CONCATENATE("R6C",'Mapa final'!#REF!),"")</f>
        <v>#REF!</v>
      </c>
      <c r="X37" s="26" t="e">
        <f>IF(AND('Mapa final'!#REF!="Media",'Mapa final'!#REF!="Moderado"),CONCATENATE("R6C",'Mapa final'!#REF!),"")</f>
        <v>#REF!</v>
      </c>
      <c r="Y37" s="26" t="e">
        <f>IF(AND('Mapa final'!#REF!="Media",'Mapa final'!#REF!="Moderado"),CONCATENATE("R6C",'Mapa final'!#REF!),"")</f>
        <v>#REF!</v>
      </c>
      <c r="Z37" s="26" t="e">
        <f>IF(AND('Mapa final'!#REF!="Media",'Mapa final'!#REF!="Moderado"),CONCATENATE("R6C",'Mapa final'!#REF!),"")</f>
        <v>#REF!</v>
      </c>
      <c r="AA37" s="27" t="e">
        <f>IF(AND('Mapa final'!#REF!="Media",'Mapa final'!#REF!="Moderado"),CONCATENATE("R6C",'Mapa final'!#REF!),"")</f>
        <v>#REF!</v>
      </c>
      <c r="AB37" s="10" t="e">
        <f>IF(AND('Mapa final'!#REF!="Media",'Mapa final'!#REF!="Mayor"),CONCATENATE("R6C",'Mapa final'!#REF!),"")</f>
        <v>#REF!</v>
      </c>
      <c r="AC37" s="11" t="e">
        <f>IF(AND('Mapa final'!#REF!="Media",'Mapa final'!#REF!="Mayor"),CONCATENATE("R6C",'Mapa final'!#REF!),"")</f>
        <v>#REF!</v>
      </c>
      <c r="AD37" s="11" t="e">
        <f>IF(AND('Mapa final'!#REF!="Media",'Mapa final'!#REF!="Mayor"),CONCATENATE("R6C",'Mapa final'!#REF!),"")</f>
        <v>#REF!</v>
      </c>
      <c r="AE37" s="11" t="e">
        <f>IF(AND('Mapa final'!#REF!="Media",'Mapa final'!#REF!="Mayor"),CONCATENATE("R6C",'Mapa final'!#REF!),"")</f>
        <v>#REF!</v>
      </c>
      <c r="AF37" s="11" t="e">
        <f>IF(AND('Mapa final'!#REF!="Media",'Mapa final'!#REF!="Mayor"),CONCATENATE("R6C",'Mapa final'!#REF!),"")</f>
        <v>#REF!</v>
      </c>
      <c r="AG37" s="12" t="e">
        <f>IF(AND('Mapa final'!#REF!="Media",'Mapa final'!#REF!="Mayor"),CONCATENATE("R6C",'Mapa final'!#REF!),"")</f>
        <v>#REF!</v>
      </c>
      <c r="AH37" s="13" t="e">
        <f>IF(AND('Mapa final'!#REF!="Media",'Mapa final'!#REF!="Catastrófico"),CONCATENATE("R6C",'Mapa final'!#REF!),"")</f>
        <v>#REF!</v>
      </c>
      <c r="AI37" s="14" t="e">
        <f>IF(AND('Mapa final'!#REF!="Media",'Mapa final'!#REF!="Catastrófico"),CONCATENATE("R6C",'Mapa final'!#REF!),"")</f>
        <v>#REF!</v>
      </c>
      <c r="AJ37" s="14" t="e">
        <f>IF(AND('Mapa final'!#REF!="Media",'Mapa final'!#REF!="Catastrófico"),CONCATENATE("R6C",'Mapa final'!#REF!),"")</f>
        <v>#REF!</v>
      </c>
      <c r="AK37" s="14" t="e">
        <f>IF(AND('Mapa final'!#REF!="Media",'Mapa final'!#REF!="Catastrófico"),CONCATENATE("R6C",'Mapa final'!#REF!),"")</f>
        <v>#REF!</v>
      </c>
      <c r="AL37" s="14" t="e">
        <f>IF(AND('Mapa final'!#REF!="Media",'Mapa final'!#REF!="Catastrófico"),CONCATENATE("R6C",'Mapa final'!#REF!),"")</f>
        <v>#REF!</v>
      </c>
      <c r="AM37" s="15" t="e">
        <f>IF(AND('Mapa final'!#REF!="Media",'Mapa final'!#REF!="Catastrófico"),CONCATENATE("R6C",'Mapa final'!#REF!),"")</f>
        <v>#REF!</v>
      </c>
      <c r="AN37" s="41"/>
      <c r="AO37" s="831"/>
      <c r="AP37" s="832"/>
      <c r="AQ37" s="832"/>
      <c r="AR37" s="832"/>
      <c r="AS37" s="832"/>
      <c r="AT37" s="833"/>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row>
    <row r="38" spans="1:76" ht="15" customHeight="1" x14ac:dyDescent="0.2">
      <c r="A38" s="41"/>
      <c r="B38" s="749"/>
      <c r="C38" s="749"/>
      <c r="D38" s="750"/>
      <c r="E38" s="791"/>
      <c r="F38" s="792"/>
      <c r="G38" s="792"/>
      <c r="H38" s="792"/>
      <c r="I38" s="793"/>
      <c r="J38" s="25" t="e">
        <f>IF(AND('Mapa final'!#REF!="Media",'Mapa final'!#REF!="Leve"),CONCATENATE("R7C",'Mapa final'!#REF!),"")</f>
        <v>#REF!</v>
      </c>
      <c r="K38" s="26" t="e">
        <f>IF(AND('Mapa final'!#REF!="Media",'Mapa final'!#REF!="Leve"),CONCATENATE("R7C",'Mapa final'!#REF!),"")</f>
        <v>#REF!</v>
      </c>
      <c r="L38" s="26" t="e">
        <f>IF(AND('Mapa final'!#REF!="Media",'Mapa final'!#REF!="Leve"),CONCATENATE("R7C",'Mapa final'!#REF!),"")</f>
        <v>#REF!</v>
      </c>
      <c r="M38" s="26" t="e">
        <f>IF(AND('Mapa final'!#REF!="Media",'Mapa final'!#REF!="Leve"),CONCATENATE("R7C",'Mapa final'!#REF!),"")</f>
        <v>#REF!</v>
      </c>
      <c r="N38" s="26" t="e">
        <f>IF(AND('Mapa final'!#REF!="Media",'Mapa final'!#REF!="Leve"),CONCATENATE("R7C",'Mapa final'!#REF!),"")</f>
        <v>#REF!</v>
      </c>
      <c r="O38" s="27" t="e">
        <f>IF(AND('Mapa final'!#REF!="Media",'Mapa final'!#REF!="Leve"),CONCATENATE("R7C",'Mapa final'!#REF!),"")</f>
        <v>#REF!</v>
      </c>
      <c r="P38" s="25" t="e">
        <f>IF(AND('Mapa final'!#REF!="Media",'Mapa final'!#REF!="Menor"),CONCATENATE("R7C",'Mapa final'!#REF!),"")</f>
        <v>#REF!</v>
      </c>
      <c r="Q38" s="26" t="e">
        <f>IF(AND('Mapa final'!#REF!="Media",'Mapa final'!#REF!="Menor"),CONCATENATE("R7C",'Mapa final'!#REF!),"")</f>
        <v>#REF!</v>
      </c>
      <c r="R38" s="26" t="e">
        <f>IF(AND('Mapa final'!#REF!="Media",'Mapa final'!#REF!="Menor"),CONCATENATE("R7C",'Mapa final'!#REF!),"")</f>
        <v>#REF!</v>
      </c>
      <c r="S38" s="26" t="e">
        <f>IF(AND('Mapa final'!#REF!="Media",'Mapa final'!#REF!="Menor"),CONCATENATE("R7C",'Mapa final'!#REF!),"")</f>
        <v>#REF!</v>
      </c>
      <c r="T38" s="26" t="e">
        <f>IF(AND('Mapa final'!#REF!="Media",'Mapa final'!#REF!="Menor"),CONCATENATE("R7C",'Mapa final'!#REF!),"")</f>
        <v>#REF!</v>
      </c>
      <c r="U38" s="27" t="e">
        <f>IF(AND('Mapa final'!#REF!="Media",'Mapa final'!#REF!="Menor"),CONCATENATE("R7C",'Mapa final'!#REF!),"")</f>
        <v>#REF!</v>
      </c>
      <c r="V38" s="25" t="e">
        <f>IF(AND('Mapa final'!#REF!="Media",'Mapa final'!#REF!="Moderado"),CONCATENATE("R7C",'Mapa final'!#REF!),"")</f>
        <v>#REF!</v>
      </c>
      <c r="W38" s="26" t="e">
        <f>IF(AND('Mapa final'!#REF!="Media",'Mapa final'!#REF!="Moderado"),CONCATENATE("R7C",'Mapa final'!#REF!),"")</f>
        <v>#REF!</v>
      </c>
      <c r="X38" s="26" t="e">
        <f>IF(AND('Mapa final'!#REF!="Media",'Mapa final'!#REF!="Moderado"),CONCATENATE("R7C",'Mapa final'!#REF!),"")</f>
        <v>#REF!</v>
      </c>
      <c r="Y38" s="26" t="e">
        <f>IF(AND('Mapa final'!#REF!="Media",'Mapa final'!#REF!="Moderado"),CONCATENATE("R7C",'Mapa final'!#REF!),"")</f>
        <v>#REF!</v>
      </c>
      <c r="Z38" s="26" t="e">
        <f>IF(AND('Mapa final'!#REF!="Media",'Mapa final'!#REF!="Moderado"),CONCATENATE("R7C",'Mapa final'!#REF!),"")</f>
        <v>#REF!</v>
      </c>
      <c r="AA38" s="27" t="e">
        <f>IF(AND('Mapa final'!#REF!="Media",'Mapa final'!#REF!="Moderado"),CONCATENATE("R7C",'Mapa final'!#REF!),"")</f>
        <v>#REF!</v>
      </c>
      <c r="AB38" s="10" t="e">
        <f>IF(AND('Mapa final'!#REF!="Media",'Mapa final'!#REF!="Mayor"),CONCATENATE("R7C",'Mapa final'!#REF!),"")</f>
        <v>#REF!</v>
      </c>
      <c r="AC38" s="11" t="e">
        <f>IF(AND('Mapa final'!#REF!="Media",'Mapa final'!#REF!="Mayor"),CONCATENATE("R7C",'Mapa final'!#REF!),"")</f>
        <v>#REF!</v>
      </c>
      <c r="AD38" s="11" t="e">
        <f>IF(AND('Mapa final'!#REF!="Media",'Mapa final'!#REF!="Mayor"),CONCATENATE("R7C",'Mapa final'!#REF!),"")</f>
        <v>#REF!</v>
      </c>
      <c r="AE38" s="11" t="e">
        <f>IF(AND('Mapa final'!#REF!="Media",'Mapa final'!#REF!="Mayor"),CONCATENATE("R7C",'Mapa final'!#REF!),"")</f>
        <v>#REF!</v>
      </c>
      <c r="AF38" s="11" t="e">
        <f>IF(AND('Mapa final'!#REF!="Media",'Mapa final'!#REF!="Mayor"),CONCATENATE("R7C",'Mapa final'!#REF!),"")</f>
        <v>#REF!</v>
      </c>
      <c r="AG38" s="12" t="e">
        <f>IF(AND('Mapa final'!#REF!="Media",'Mapa final'!#REF!="Mayor"),CONCATENATE("R7C",'Mapa final'!#REF!),"")</f>
        <v>#REF!</v>
      </c>
      <c r="AH38" s="13" t="e">
        <f>IF(AND('Mapa final'!#REF!="Media",'Mapa final'!#REF!="Catastrófico"),CONCATENATE("R7C",'Mapa final'!#REF!),"")</f>
        <v>#REF!</v>
      </c>
      <c r="AI38" s="14" t="e">
        <f>IF(AND('Mapa final'!#REF!="Media",'Mapa final'!#REF!="Catastrófico"),CONCATENATE("R7C",'Mapa final'!#REF!),"")</f>
        <v>#REF!</v>
      </c>
      <c r="AJ38" s="14" t="e">
        <f>IF(AND('Mapa final'!#REF!="Media",'Mapa final'!#REF!="Catastrófico"),CONCATENATE("R7C",'Mapa final'!#REF!),"")</f>
        <v>#REF!</v>
      </c>
      <c r="AK38" s="14" t="e">
        <f>IF(AND('Mapa final'!#REF!="Media",'Mapa final'!#REF!="Catastrófico"),CONCATENATE("R7C",'Mapa final'!#REF!),"")</f>
        <v>#REF!</v>
      </c>
      <c r="AL38" s="14" t="e">
        <f>IF(AND('Mapa final'!#REF!="Media",'Mapa final'!#REF!="Catastrófico"),CONCATENATE("R7C",'Mapa final'!#REF!),"")</f>
        <v>#REF!</v>
      </c>
      <c r="AM38" s="15" t="e">
        <f>IF(AND('Mapa final'!#REF!="Media",'Mapa final'!#REF!="Catastrófico"),CONCATENATE("R7C",'Mapa final'!#REF!),"")</f>
        <v>#REF!</v>
      </c>
      <c r="AN38" s="41"/>
      <c r="AO38" s="831"/>
      <c r="AP38" s="832"/>
      <c r="AQ38" s="832"/>
      <c r="AR38" s="832"/>
      <c r="AS38" s="832"/>
      <c r="AT38" s="833"/>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row>
    <row r="39" spans="1:76" ht="15" customHeight="1" x14ac:dyDescent="0.2">
      <c r="A39" s="41"/>
      <c r="B39" s="749"/>
      <c r="C39" s="749"/>
      <c r="D39" s="750"/>
      <c r="E39" s="791"/>
      <c r="F39" s="792"/>
      <c r="G39" s="792"/>
      <c r="H39" s="792"/>
      <c r="I39" s="793"/>
      <c r="J39" s="25" t="e">
        <f>IF(AND('Mapa final'!#REF!="Media",'Mapa final'!#REF!="Leve"),CONCATENATE("R8C",'Mapa final'!#REF!),"")</f>
        <v>#REF!</v>
      </c>
      <c r="K39" s="26" t="e">
        <f>IF(AND('Mapa final'!#REF!="Media",'Mapa final'!#REF!="Leve"),CONCATENATE("R8C",'Mapa final'!#REF!),"")</f>
        <v>#REF!</v>
      </c>
      <c r="L39" s="26" t="e">
        <f>IF(AND('Mapa final'!#REF!="Media",'Mapa final'!#REF!="Leve"),CONCATENATE("R8C",'Mapa final'!#REF!),"")</f>
        <v>#REF!</v>
      </c>
      <c r="M39" s="26" t="e">
        <f>IF(AND('Mapa final'!#REF!="Media",'Mapa final'!#REF!="Leve"),CONCATENATE("R8C",'Mapa final'!#REF!),"")</f>
        <v>#REF!</v>
      </c>
      <c r="N39" s="26" t="e">
        <f>IF(AND('Mapa final'!#REF!="Media",'Mapa final'!#REF!="Leve"),CONCATENATE("R8C",'Mapa final'!#REF!),"")</f>
        <v>#REF!</v>
      </c>
      <c r="O39" s="27" t="e">
        <f>IF(AND('Mapa final'!#REF!="Media",'Mapa final'!#REF!="Leve"),CONCATENATE("R8C",'Mapa final'!#REF!),"")</f>
        <v>#REF!</v>
      </c>
      <c r="P39" s="25" t="e">
        <f>IF(AND('Mapa final'!#REF!="Media",'Mapa final'!#REF!="Menor"),CONCATENATE("R8C",'Mapa final'!#REF!),"")</f>
        <v>#REF!</v>
      </c>
      <c r="Q39" s="26" t="e">
        <f>IF(AND('Mapa final'!#REF!="Media",'Mapa final'!#REF!="Menor"),CONCATENATE("R8C",'Mapa final'!#REF!),"")</f>
        <v>#REF!</v>
      </c>
      <c r="R39" s="26" t="e">
        <f>IF(AND('Mapa final'!#REF!="Media",'Mapa final'!#REF!="Menor"),CONCATENATE("R8C",'Mapa final'!#REF!),"")</f>
        <v>#REF!</v>
      </c>
      <c r="S39" s="26" t="e">
        <f>IF(AND('Mapa final'!#REF!="Media",'Mapa final'!#REF!="Menor"),CONCATENATE("R8C",'Mapa final'!#REF!),"")</f>
        <v>#REF!</v>
      </c>
      <c r="T39" s="26" t="e">
        <f>IF(AND('Mapa final'!#REF!="Media",'Mapa final'!#REF!="Menor"),CONCATENATE("R8C",'Mapa final'!#REF!),"")</f>
        <v>#REF!</v>
      </c>
      <c r="U39" s="27" t="e">
        <f>IF(AND('Mapa final'!#REF!="Media",'Mapa final'!#REF!="Menor"),CONCATENATE("R8C",'Mapa final'!#REF!),"")</f>
        <v>#REF!</v>
      </c>
      <c r="V39" s="25" t="e">
        <f>IF(AND('Mapa final'!#REF!="Media",'Mapa final'!#REF!="Moderado"),CONCATENATE("R8C",'Mapa final'!#REF!),"")</f>
        <v>#REF!</v>
      </c>
      <c r="W39" s="26" t="e">
        <f>IF(AND('Mapa final'!#REF!="Media",'Mapa final'!#REF!="Moderado"),CONCATENATE("R8C",'Mapa final'!#REF!),"")</f>
        <v>#REF!</v>
      </c>
      <c r="X39" s="26" t="e">
        <f>IF(AND('Mapa final'!#REF!="Media",'Mapa final'!#REF!="Moderado"),CONCATENATE("R8C",'Mapa final'!#REF!),"")</f>
        <v>#REF!</v>
      </c>
      <c r="Y39" s="26" t="e">
        <f>IF(AND('Mapa final'!#REF!="Media",'Mapa final'!#REF!="Moderado"),CONCATENATE("R8C",'Mapa final'!#REF!),"")</f>
        <v>#REF!</v>
      </c>
      <c r="Z39" s="26" t="e">
        <f>IF(AND('Mapa final'!#REF!="Media",'Mapa final'!#REF!="Moderado"),CONCATENATE("R8C",'Mapa final'!#REF!),"")</f>
        <v>#REF!</v>
      </c>
      <c r="AA39" s="27" t="e">
        <f>IF(AND('Mapa final'!#REF!="Media",'Mapa final'!#REF!="Moderado"),CONCATENATE("R8C",'Mapa final'!#REF!),"")</f>
        <v>#REF!</v>
      </c>
      <c r="AB39" s="10" t="e">
        <f>IF(AND('Mapa final'!#REF!="Media",'Mapa final'!#REF!="Mayor"),CONCATENATE("R8C",'Mapa final'!#REF!),"")</f>
        <v>#REF!</v>
      </c>
      <c r="AC39" s="11" t="e">
        <f>IF(AND('Mapa final'!#REF!="Media",'Mapa final'!#REF!="Mayor"),CONCATENATE("R8C",'Mapa final'!#REF!),"")</f>
        <v>#REF!</v>
      </c>
      <c r="AD39" s="11" t="e">
        <f>IF(AND('Mapa final'!#REF!="Media",'Mapa final'!#REF!="Mayor"),CONCATENATE("R8C",'Mapa final'!#REF!),"")</f>
        <v>#REF!</v>
      </c>
      <c r="AE39" s="11" t="e">
        <f>IF(AND('Mapa final'!#REF!="Media",'Mapa final'!#REF!="Mayor"),CONCATENATE("R8C",'Mapa final'!#REF!),"")</f>
        <v>#REF!</v>
      </c>
      <c r="AF39" s="11" t="e">
        <f>IF(AND('Mapa final'!#REF!="Media",'Mapa final'!#REF!="Mayor"),CONCATENATE("R8C",'Mapa final'!#REF!),"")</f>
        <v>#REF!</v>
      </c>
      <c r="AG39" s="12" t="e">
        <f>IF(AND('Mapa final'!#REF!="Media",'Mapa final'!#REF!="Mayor"),CONCATENATE("R8C",'Mapa final'!#REF!),"")</f>
        <v>#REF!</v>
      </c>
      <c r="AH39" s="13" t="e">
        <f>IF(AND('Mapa final'!#REF!="Media",'Mapa final'!#REF!="Catastrófico"),CONCATENATE("R8C",'Mapa final'!#REF!),"")</f>
        <v>#REF!</v>
      </c>
      <c r="AI39" s="14" t="e">
        <f>IF(AND('Mapa final'!#REF!="Media",'Mapa final'!#REF!="Catastrófico"),CONCATENATE("R8C",'Mapa final'!#REF!),"")</f>
        <v>#REF!</v>
      </c>
      <c r="AJ39" s="14" t="e">
        <f>IF(AND('Mapa final'!#REF!="Media",'Mapa final'!#REF!="Catastrófico"),CONCATENATE("R8C",'Mapa final'!#REF!),"")</f>
        <v>#REF!</v>
      </c>
      <c r="AK39" s="14" t="e">
        <f>IF(AND('Mapa final'!#REF!="Media",'Mapa final'!#REF!="Catastrófico"),CONCATENATE("R8C",'Mapa final'!#REF!),"")</f>
        <v>#REF!</v>
      </c>
      <c r="AL39" s="14" t="e">
        <f>IF(AND('Mapa final'!#REF!="Media",'Mapa final'!#REF!="Catastrófico"),CONCATENATE("R8C",'Mapa final'!#REF!),"")</f>
        <v>#REF!</v>
      </c>
      <c r="AM39" s="15" t="e">
        <f>IF(AND('Mapa final'!#REF!="Media",'Mapa final'!#REF!="Catastrófico"),CONCATENATE("R8C",'Mapa final'!#REF!),"")</f>
        <v>#REF!</v>
      </c>
      <c r="AN39" s="41"/>
      <c r="AO39" s="831"/>
      <c r="AP39" s="832"/>
      <c r="AQ39" s="832"/>
      <c r="AR39" s="832"/>
      <c r="AS39" s="832"/>
      <c r="AT39" s="833"/>
      <c r="AU39" s="41"/>
      <c r="AV39" s="41"/>
      <c r="AW39" s="41"/>
      <c r="AX39" s="41"/>
      <c r="AY39" s="41"/>
      <c r="AZ39" s="41"/>
      <c r="BA39" s="41"/>
      <c r="BB39" s="41"/>
      <c r="BC39" s="41"/>
      <c r="BD39" s="41"/>
      <c r="BE39" s="41"/>
      <c r="BF39" s="41"/>
      <c r="BG39" s="41"/>
      <c r="BH39" s="41"/>
      <c r="BI39" s="41"/>
      <c r="BJ39" s="41"/>
      <c r="BK39" s="41"/>
      <c r="BL39" s="41"/>
      <c r="BM39" s="41"/>
      <c r="BN39" s="41"/>
      <c r="BO39" s="41"/>
      <c r="BP39" s="41"/>
      <c r="BQ39" s="41"/>
      <c r="BR39" s="41"/>
      <c r="BS39" s="41"/>
      <c r="BT39" s="41"/>
      <c r="BU39" s="41"/>
      <c r="BV39" s="41"/>
      <c r="BW39" s="41"/>
      <c r="BX39" s="41"/>
    </row>
    <row r="40" spans="1:76" ht="15" customHeight="1" x14ac:dyDescent="0.2">
      <c r="A40" s="41"/>
      <c r="B40" s="749"/>
      <c r="C40" s="749"/>
      <c r="D40" s="750"/>
      <c r="E40" s="791"/>
      <c r="F40" s="792"/>
      <c r="G40" s="792"/>
      <c r="H40" s="792"/>
      <c r="I40" s="793"/>
      <c r="J40" s="25" t="e">
        <f>IF(AND('Mapa final'!#REF!="Media",'Mapa final'!#REF!="Leve"),CONCATENATE("R9C",'Mapa final'!#REF!),"")</f>
        <v>#REF!</v>
      </c>
      <c r="K40" s="26" t="e">
        <f>IF(AND('Mapa final'!#REF!="Media",'Mapa final'!#REF!="Leve"),CONCATENATE("R9C",'Mapa final'!#REF!),"")</f>
        <v>#REF!</v>
      </c>
      <c r="L40" s="26" t="e">
        <f>IF(AND('Mapa final'!#REF!="Media",'Mapa final'!#REF!="Leve"),CONCATENATE("R9C",'Mapa final'!#REF!),"")</f>
        <v>#REF!</v>
      </c>
      <c r="M40" s="26" t="e">
        <f>IF(AND('Mapa final'!#REF!="Media",'Mapa final'!#REF!="Leve"),CONCATENATE("R9C",'Mapa final'!#REF!),"")</f>
        <v>#REF!</v>
      </c>
      <c r="N40" s="26" t="e">
        <f>IF(AND('Mapa final'!#REF!="Media",'Mapa final'!#REF!="Leve"),CONCATENATE("R9C",'Mapa final'!#REF!),"")</f>
        <v>#REF!</v>
      </c>
      <c r="O40" s="27" t="e">
        <f>IF(AND('Mapa final'!#REF!="Media",'Mapa final'!#REF!="Leve"),CONCATENATE("R9C",'Mapa final'!#REF!),"")</f>
        <v>#REF!</v>
      </c>
      <c r="P40" s="25" t="e">
        <f>IF(AND('Mapa final'!#REF!="Media",'Mapa final'!#REF!="Menor"),CONCATENATE("R9C",'Mapa final'!#REF!),"")</f>
        <v>#REF!</v>
      </c>
      <c r="Q40" s="26" t="e">
        <f>IF(AND('Mapa final'!#REF!="Media",'Mapa final'!#REF!="Menor"),CONCATENATE("R9C",'Mapa final'!#REF!),"")</f>
        <v>#REF!</v>
      </c>
      <c r="R40" s="26" t="e">
        <f>IF(AND('Mapa final'!#REF!="Media",'Mapa final'!#REF!="Menor"),CONCATENATE("R9C",'Mapa final'!#REF!),"")</f>
        <v>#REF!</v>
      </c>
      <c r="S40" s="26" t="e">
        <f>IF(AND('Mapa final'!#REF!="Media",'Mapa final'!#REF!="Menor"),CONCATENATE("R9C",'Mapa final'!#REF!),"")</f>
        <v>#REF!</v>
      </c>
      <c r="T40" s="26" t="e">
        <f>IF(AND('Mapa final'!#REF!="Media",'Mapa final'!#REF!="Menor"),CONCATENATE("R9C",'Mapa final'!#REF!),"")</f>
        <v>#REF!</v>
      </c>
      <c r="U40" s="27" t="e">
        <f>IF(AND('Mapa final'!#REF!="Media",'Mapa final'!#REF!="Menor"),CONCATENATE("R9C",'Mapa final'!#REF!),"")</f>
        <v>#REF!</v>
      </c>
      <c r="V40" s="25" t="e">
        <f>IF(AND('Mapa final'!#REF!="Media",'Mapa final'!#REF!="Moderado"),CONCATENATE("R9C",'Mapa final'!#REF!),"")</f>
        <v>#REF!</v>
      </c>
      <c r="W40" s="26" t="e">
        <f>IF(AND('Mapa final'!#REF!="Media",'Mapa final'!#REF!="Moderado"),CONCATENATE("R9C",'Mapa final'!#REF!),"")</f>
        <v>#REF!</v>
      </c>
      <c r="X40" s="26" t="e">
        <f>IF(AND('Mapa final'!#REF!="Media",'Mapa final'!#REF!="Moderado"),CONCATENATE("R9C",'Mapa final'!#REF!),"")</f>
        <v>#REF!</v>
      </c>
      <c r="Y40" s="26" t="e">
        <f>IF(AND('Mapa final'!#REF!="Media",'Mapa final'!#REF!="Moderado"),CONCATENATE("R9C",'Mapa final'!#REF!),"")</f>
        <v>#REF!</v>
      </c>
      <c r="Z40" s="26" t="e">
        <f>IF(AND('Mapa final'!#REF!="Media",'Mapa final'!#REF!="Moderado"),CONCATENATE("R9C",'Mapa final'!#REF!),"")</f>
        <v>#REF!</v>
      </c>
      <c r="AA40" s="27" t="e">
        <f>IF(AND('Mapa final'!#REF!="Media",'Mapa final'!#REF!="Moderado"),CONCATENATE("R9C",'Mapa final'!#REF!),"")</f>
        <v>#REF!</v>
      </c>
      <c r="AB40" s="10" t="e">
        <f>IF(AND('Mapa final'!#REF!="Media",'Mapa final'!#REF!="Mayor"),CONCATENATE("R9C",'Mapa final'!#REF!),"")</f>
        <v>#REF!</v>
      </c>
      <c r="AC40" s="11" t="e">
        <f>IF(AND('Mapa final'!#REF!="Media",'Mapa final'!#REF!="Mayor"),CONCATENATE("R9C",'Mapa final'!#REF!),"")</f>
        <v>#REF!</v>
      </c>
      <c r="AD40" s="11" t="e">
        <f>IF(AND('Mapa final'!#REF!="Media",'Mapa final'!#REF!="Mayor"),CONCATENATE("R9C",'Mapa final'!#REF!),"")</f>
        <v>#REF!</v>
      </c>
      <c r="AE40" s="11" t="e">
        <f>IF(AND('Mapa final'!#REF!="Media",'Mapa final'!#REF!="Mayor"),CONCATENATE("R9C",'Mapa final'!#REF!),"")</f>
        <v>#REF!</v>
      </c>
      <c r="AF40" s="11" t="e">
        <f>IF(AND('Mapa final'!#REF!="Media",'Mapa final'!#REF!="Mayor"),CONCATENATE("R9C",'Mapa final'!#REF!),"")</f>
        <v>#REF!</v>
      </c>
      <c r="AG40" s="12" t="e">
        <f>IF(AND('Mapa final'!#REF!="Media",'Mapa final'!#REF!="Mayor"),CONCATENATE("R9C",'Mapa final'!#REF!),"")</f>
        <v>#REF!</v>
      </c>
      <c r="AH40" s="13" t="e">
        <f>IF(AND('Mapa final'!#REF!="Media",'Mapa final'!#REF!="Catastrófico"),CONCATENATE("R9C",'Mapa final'!#REF!),"")</f>
        <v>#REF!</v>
      </c>
      <c r="AI40" s="14" t="e">
        <f>IF(AND('Mapa final'!#REF!="Media",'Mapa final'!#REF!="Catastrófico"),CONCATENATE("R9C",'Mapa final'!#REF!),"")</f>
        <v>#REF!</v>
      </c>
      <c r="AJ40" s="14" t="e">
        <f>IF(AND('Mapa final'!#REF!="Media",'Mapa final'!#REF!="Catastrófico"),CONCATENATE("R9C",'Mapa final'!#REF!),"")</f>
        <v>#REF!</v>
      </c>
      <c r="AK40" s="14" t="e">
        <f>IF(AND('Mapa final'!#REF!="Media",'Mapa final'!#REF!="Catastrófico"),CONCATENATE("R9C",'Mapa final'!#REF!),"")</f>
        <v>#REF!</v>
      </c>
      <c r="AL40" s="14" t="e">
        <f>IF(AND('Mapa final'!#REF!="Media",'Mapa final'!#REF!="Catastrófico"),CONCATENATE("R9C",'Mapa final'!#REF!),"")</f>
        <v>#REF!</v>
      </c>
      <c r="AM40" s="15" t="e">
        <f>IF(AND('Mapa final'!#REF!="Media",'Mapa final'!#REF!="Catastrófico"),CONCATENATE("R9C",'Mapa final'!#REF!),"")</f>
        <v>#REF!</v>
      </c>
      <c r="AN40" s="41"/>
      <c r="AO40" s="831"/>
      <c r="AP40" s="832"/>
      <c r="AQ40" s="832"/>
      <c r="AR40" s="832"/>
      <c r="AS40" s="832"/>
      <c r="AT40" s="833"/>
      <c r="AU40" s="41"/>
      <c r="AV40" s="41"/>
      <c r="AW40" s="41"/>
      <c r="AX40" s="41"/>
      <c r="AY40" s="41"/>
      <c r="AZ40" s="41"/>
      <c r="BA40" s="41"/>
      <c r="BB40" s="41"/>
      <c r="BC40" s="41"/>
      <c r="BD40" s="41"/>
      <c r="BE40" s="41"/>
      <c r="BF40" s="41"/>
      <c r="BG40" s="41"/>
      <c r="BH40" s="41"/>
      <c r="BI40" s="41"/>
      <c r="BJ40" s="41"/>
      <c r="BK40" s="41"/>
      <c r="BL40" s="41"/>
      <c r="BM40" s="41"/>
      <c r="BN40" s="41"/>
      <c r="BO40" s="41"/>
      <c r="BP40" s="41"/>
      <c r="BQ40" s="41"/>
      <c r="BR40" s="41"/>
      <c r="BS40" s="41"/>
      <c r="BT40" s="41"/>
      <c r="BU40" s="41"/>
      <c r="BV40" s="41"/>
      <c r="BW40" s="41"/>
      <c r="BX40" s="41"/>
    </row>
    <row r="41" spans="1:76" ht="15.75" customHeight="1" thickBot="1" x14ac:dyDescent="0.25">
      <c r="A41" s="41"/>
      <c r="B41" s="749"/>
      <c r="C41" s="749"/>
      <c r="D41" s="750"/>
      <c r="E41" s="794"/>
      <c r="F41" s="795"/>
      <c r="G41" s="795"/>
      <c r="H41" s="795"/>
      <c r="I41" s="796"/>
      <c r="J41" s="25" t="e">
        <f>IF(AND('Mapa final'!#REF!="Media",'Mapa final'!#REF!="Leve"),CONCATENATE("R10C",'Mapa final'!#REF!),"")</f>
        <v>#REF!</v>
      </c>
      <c r="K41" s="26" t="e">
        <f>IF(AND('Mapa final'!#REF!="Media",'Mapa final'!#REF!="Leve"),CONCATENATE("R10C",'Mapa final'!#REF!),"")</f>
        <v>#REF!</v>
      </c>
      <c r="L41" s="26" t="e">
        <f>IF(AND('Mapa final'!#REF!="Media",'Mapa final'!#REF!="Leve"),CONCATENATE("R10C",'Mapa final'!#REF!),"")</f>
        <v>#REF!</v>
      </c>
      <c r="M41" s="26" t="e">
        <f>IF(AND('Mapa final'!#REF!="Media",'Mapa final'!#REF!="Leve"),CONCATENATE("R10C",'Mapa final'!#REF!),"")</f>
        <v>#REF!</v>
      </c>
      <c r="N41" s="26" t="e">
        <f>IF(AND('Mapa final'!#REF!="Media",'Mapa final'!#REF!="Leve"),CONCATENATE("R10C",'Mapa final'!#REF!),"")</f>
        <v>#REF!</v>
      </c>
      <c r="O41" s="27" t="e">
        <f>IF(AND('Mapa final'!#REF!="Media",'Mapa final'!#REF!="Leve"),CONCATENATE("R10C",'Mapa final'!#REF!),"")</f>
        <v>#REF!</v>
      </c>
      <c r="P41" s="25" t="e">
        <f>IF(AND('Mapa final'!#REF!="Media",'Mapa final'!#REF!="Menor"),CONCATENATE("R10C",'Mapa final'!#REF!),"")</f>
        <v>#REF!</v>
      </c>
      <c r="Q41" s="26" t="e">
        <f>IF(AND('Mapa final'!#REF!="Media",'Mapa final'!#REF!="Menor"),CONCATENATE("R10C",'Mapa final'!#REF!),"")</f>
        <v>#REF!</v>
      </c>
      <c r="R41" s="26" t="e">
        <f>IF(AND('Mapa final'!#REF!="Media",'Mapa final'!#REF!="Menor"),CONCATENATE("R10C",'Mapa final'!#REF!),"")</f>
        <v>#REF!</v>
      </c>
      <c r="S41" s="26" t="e">
        <f>IF(AND('Mapa final'!#REF!="Media",'Mapa final'!#REF!="Menor"),CONCATENATE("R10C",'Mapa final'!#REF!),"")</f>
        <v>#REF!</v>
      </c>
      <c r="T41" s="26" t="e">
        <f>IF(AND('Mapa final'!#REF!="Media",'Mapa final'!#REF!="Menor"),CONCATENATE("R10C",'Mapa final'!#REF!),"")</f>
        <v>#REF!</v>
      </c>
      <c r="U41" s="27" t="e">
        <f>IF(AND('Mapa final'!#REF!="Media",'Mapa final'!#REF!="Menor"),CONCATENATE("R10C",'Mapa final'!#REF!),"")</f>
        <v>#REF!</v>
      </c>
      <c r="V41" s="25" t="e">
        <f>IF(AND('Mapa final'!#REF!="Media",'Mapa final'!#REF!="Moderado"),CONCATENATE("R10C",'Mapa final'!#REF!),"")</f>
        <v>#REF!</v>
      </c>
      <c r="W41" s="26" t="e">
        <f>IF(AND('Mapa final'!#REF!="Media",'Mapa final'!#REF!="Moderado"),CONCATENATE("R10C",'Mapa final'!#REF!),"")</f>
        <v>#REF!</v>
      </c>
      <c r="X41" s="26" t="e">
        <f>IF(AND('Mapa final'!#REF!="Media",'Mapa final'!#REF!="Moderado"),CONCATENATE("R10C",'Mapa final'!#REF!),"")</f>
        <v>#REF!</v>
      </c>
      <c r="Y41" s="26" t="e">
        <f>IF(AND('Mapa final'!#REF!="Media",'Mapa final'!#REF!="Moderado"),CONCATENATE("R10C",'Mapa final'!#REF!),"")</f>
        <v>#REF!</v>
      </c>
      <c r="Z41" s="26" t="e">
        <f>IF(AND('Mapa final'!#REF!="Media",'Mapa final'!#REF!="Moderado"),CONCATENATE("R10C",'Mapa final'!#REF!),"")</f>
        <v>#REF!</v>
      </c>
      <c r="AA41" s="27" t="e">
        <f>IF(AND('Mapa final'!#REF!="Media",'Mapa final'!#REF!="Moderado"),CONCATENATE("R10C",'Mapa final'!#REF!),"")</f>
        <v>#REF!</v>
      </c>
      <c r="AB41" s="16" t="e">
        <f>IF(AND('Mapa final'!#REF!="Media",'Mapa final'!#REF!="Mayor"),CONCATENATE("R10C",'Mapa final'!#REF!),"")</f>
        <v>#REF!</v>
      </c>
      <c r="AC41" s="17" t="e">
        <f>IF(AND('Mapa final'!#REF!="Media",'Mapa final'!#REF!="Mayor"),CONCATENATE("R10C",'Mapa final'!#REF!),"")</f>
        <v>#REF!</v>
      </c>
      <c r="AD41" s="17" t="e">
        <f>IF(AND('Mapa final'!#REF!="Media",'Mapa final'!#REF!="Mayor"),CONCATENATE("R10C",'Mapa final'!#REF!),"")</f>
        <v>#REF!</v>
      </c>
      <c r="AE41" s="17" t="e">
        <f>IF(AND('Mapa final'!#REF!="Media",'Mapa final'!#REF!="Mayor"),CONCATENATE("R10C",'Mapa final'!#REF!),"")</f>
        <v>#REF!</v>
      </c>
      <c r="AF41" s="17" t="e">
        <f>IF(AND('Mapa final'!#REF!="Media",'Mapa final'!#REF!="Mayor"),CONCATENATE("R10C",'Mapa final'!#REF!),"")</f>
        <v>#REF!</v>
      </c>
      <c r="AG41" s="18" t="e">
        <f>IF(AND('Mapa final'!#REF!="Media",'Mapa final'!#REF!="Mayor"),CONCATENATE("R10C",'Mapa final'!#REF!),"")</f>
        <v>#REF!</v>
      </c>
      <c r="AH41" s="19" t="e">
        <f>IF(AND('Mapa final'!#REF!="Media",'Mapa final'!#REF!="Catastrófico"),CONCATENATE("R10C",'Mapa final'!#REF!),"")</f>
        <v>#REF!</v>
      </c>
      <c r="AI41" s="20" t="e">
        <f>IF(AND('Mapa final'!#REF!="Media",'Mapa final'!#REF!="Catastrófico"),CONCATENATE("R10C",'Mapa final'!#REF!),"")</f>
        <v>#REF!</v>
      </c>
      <c r="AJ41" s="20" t="e">
        <f>IF(AND('Mapa final'!#REF!="Media",'Mapa final'!#REF!="Catastrófico"),CONCATENATE("R10C",'Mapa final'!#REF!),"")</f>
        <v>#REF!</v>
      </c>
      <c r="AK41" s="20" t="e">
        <f>IF(AND('Mapa final'!#REF!="Media",'Mapa final'!#REF!="Catastrófico"),CONCATENATE("R10C",'Mapa final'!#REF!),"")</f>
        <v>#REF!</v>
      </c>
      <c r="AL41" s="20" t="e">
        <f>IF(AND('Mapa final'!#REF!="Media",'Mapa final'!#REF!="Catastrófico"),CONCATENATE("R10C",'Mapa final'!#REF!),"")</f>
        <v>#REF!</v>
      </c>
      <c r="AM41" s="21" t="e">
        <f>IF(AND('Mapa final'!#REF!="Media",'Mapa final'!#REF!="Catastrófico"),CONCATENATE("R10C",'Mapa final'!#REF!),"")</f>
        <v>#REF!</v>
      </c>
      <c r="AN41" s="41"/>
      <c r="AO41" s="834"/>
      <c r="AP41" s="835"/>
      <c r="AQ41" s="835"/>
      <c r="AR41" s="835"/>
      <c r="AS41" s="835"/>
      <c r="AT41" s="836"/>
      <c r="AU41" s="41"/>
      <c r="AV41" s="41"/>
      <c r="AW41" s="41"/>
      <c r="AX41" s="41"/>
      <c r="AY41" s="41"/>
      <c r="AZ41" s="41"/>
      <c r="BA41" s="41"/>
      <c r="BB41" s="41"/>
      <c r="BC41" s="41"/>
      <c r="BD41" s="41"/>
      <c r="BE41" s="41"/>
      <c r="BF41" s="41"/>
      <c r="BG41" s="41"/>
      <c r="BH41" s="41"/>
      <c r="BI41" s="41"/>
      <c r="BJ41" s="41"/>
      <c r="BK41" s="41"/>
      <c r="BL41" s="41"/>
      <c r="BM41" s="41"/>
      <c r="BN41" s="41"/>
      <c r="BO41" s="41"/>
      <c r="BP41" s="41"/>
      <c r="BQ41" s="41"/>
      <c r="BR41" s="41"/>
      <c r="BS41" s="41"/>
      <c r="BT41" s="41"/>
      <c r="BU41" s="41"/>
      <c r="BV41" s="41"/>
      <c r="BW41" s="41"/>
      <c r="BX41" s="41"/>
    </row>
    <row r="42" spans="1:76" ht="15" customHeight="1" x14ac:dyDescent="0.2">
      <c r="A42" s="41"/>
      <c r="B42" s="749"/>
      <c r="C42" s="749"/>
      <c r="D42" s="750"/>
      <c r="E42" s="788" t="s">
        <v>289</v>
      </c>
      <c r="F42" s="789"/>
      <c r="G42" s="789"/>
      <c r="H42" s="789"/>
      <c r="I42" s="789"/>
      <c r="J42" s="31" t="e">
        <f>IF(AND('Mapa final'!#REF!="Baja",'Mapa final'!#REF!="Leve"),CONCATENATE("R1C",'Mapa final'!$Q$14),"")</f>
        <v>#REF!</v>
      </c>
      <c r="K42" s="32" t="e">
        <f>IF(AND('Mapa final'!#REF!="Baja",'Mapa final'!#REF!="Leve"),CONCATENATE("R1C",'Mapa final'!#REF!),"")</f>
        <v>#REF!</v>
      </c>
      <c r="L42" s="32" t="e">
        <f>IF(AND('Mapa final'!#REF!="Baja",'Mapa final'!#REF!="Leve"),CONCATENATE("R1C",'Mapa final'!#REF!),"")</f>
        <v>#REF!</v>
      </c>
      <c r="M42" s="32" t="e">
        <f>IF(AND('Mapa final'!#REF!="Baja",'Mapa final'!#REF!="Leve"),CONCATENATE("R1C",'Mapa final'!#REF!),"")</f>
        <v>#REF!</v>
      </c>
      <c r="N42" s="32" t="e">
        <f>IF(AND('Mapa final'!#REF!="Baja",'Mapa final'!#REF!="Leve"),CONCATENATE("R1C",'Mapa final'!#REF!),"")</f>
        <v>#REF!</v>
      </c>
      <c r="O42" s="33" t="e">
        <f>IF(AND('Mapa final'!#REF!="Baja",'Mapa final'!#REF!="Leve"),CONCATENATE("R1C",'Mapa final'!#REF!),"")</f>
        <v>#REF!</v>
      </c>
      <c r="P42" s="22" t="e">
        <f>IF(AND('Mapa final'!#REF!="Baja",'Mapa final'!#REF!="Menor"),CONCATENATE("R1C",'Mapa final'!$Q$14),"")</f>
        <v>#REF!</v>
      </c>
      <c r="Q42" s="23" t="e">
        <f>IF(AND('Mapa final'!#REF!="Baja",'Mapa final'!#REF!="Menor"),CONCATENATE("R1C",'Mapa final'!#REF!),"")</f>
        <v>#REF!</v>
      </c>
      <c r="R42" s="23" t="e">
        <f>IF(AND('Mapa final'!#REF!="Baja",'Mapa final'!#REF!="Menor"),CONCATENATE("R1C",'Mapa final'!#REF!),"")</f>
        <v>#REF!</v>
      </c>
      <c r="S42" s="23" t="e">
        <f>IF(AND('Mapa final'!#REF!="Baja",'Mapa final'!#REF!="Menor"),CONCATENATE("R1C",'Mapa final'!#REF!),"")</f>
        <v>#REF!</v>
      </c>
      <c r="T42" s="23" t="e">
        <f>IF(AND('Mapa final'!#REF!="Baja",'Mapa final'!#REF!="Menor"),CONCATENATE("R1C",'Mapa final'!#REF!),"")</f>
        <v>#REF!</v>
      </c>
      <c r="U42" s="24" t="e">
        <f>IF(AND('Mapa final'!#REF!="Baja",'Mapa final'!#REF!="Menor"),CONCATENATE("R1C",'Mapa final'!#REF!),"")</f>
        <v>#REF!</v>
      </c>
      <c r="V42" s="22" t="e">
        <f>IF(AND('Mapa final'!#REF!="Baja",'Mapa final'!#REF!="Moderado"),CONCATENATE("R1C",'Mapa final'!$Q$14),"")</f>
        <v>#REF!</v>
      </c>
      <c r="W42" s="23" t="e">
        <f>IF(AND('Mapa final'!#REF!="Baja",'Mapa final'!#REF!="Moderado"),CONCATENATE("R1C",'Mapa final'!#REF!),"")</f>
        <v>#REF!</v>
      </c>
      <c r="X42" s="23" t="e">
        <f>IF(AND('Mapa final'!#REF!="Baja",'Mapa final'!#REF!="Moderado"),CONCATENATE("R1C",'Mapa final'!#REF!),"")</f>
        <v>#REF!</v>
      </c>
      <c r="Y42" s="23" t="e">
        <f>IF(AND('Mapa final'!#REF!="Baja",'Mapa final'!#REF!="Moderado"),CONCATENATE("R1C",'Mapa final'!#REF!),"")</f>
        <v>#REF!</v>
      </c>
      <c r="Z42" s="23" t="e">
        <f>IF(AND('Mapa final'!#REF!="Baja",'Mapa final'!#REF!="Moderado"),CONCATENATE("R1C",'Mapa final'!#REF!),"")</f>
        <v>#REF!</v>
      </c>
      <c r="AA42" s="24" t="e">
        <f>IF(AND('Mapa final'!#REF!="Baja",'Mapa final'!#REF!="Moderado"),CONCATENATE("R1C",'Mapa final'!#REF!),"")</f>
        <v>#REF!</v>
      </c>
      <c r="AB42" s="4" t="e">
        <f>IF(AND('Mapa final'!#REF!="Baja",'Mapa final'!#REF!="Mayor"),CONCATENATE("R1C",'Mapa final'!$Q$14),"")</f>
        <v>#REF!</v>
      </c>
      <c r="AC42" s="5" t="e">
        <f>IF(AND('Mapa final'!#REF!="Baja",'Mapa final'!#REF!="Mayor"),CONCATENATE("R1C",'Mapa final'!#REF!),"")</f>
        <v>#REF!</v>
      </c>
      <c r="AD42" s="5" t="e">
        <f>IF(AND('Mapa final'!#REF!="Baja",'Mapa final'!#REF!="Mayor"),CONCATENATE("R1C",'Mapa final'!#REF!),"")</f>
        <v>#REF!</v>
      </c>
      <c r="AE42" s="5" t="e">
        <f>IF(AND('Mapa final'!#REF!="Baja",'Mapa final'!#REF!="Mayor"),CONCATENATE("R1C",'Mapa final'!#REF!),"")</f>
        <v>#REF!</v>
      </c>
      <c r="AF42" s="5" t="e">
        <f>IF(AND('Mapa final'!#REF!="Baja",'Mapa final'!#REF!="Mayor"),CONCATENATE("R1C",'Mapa final'!#REF!),"")</f>
        <v>#REF!</v>
      </c>
      <c r="AG42" s="6" t="e">
        <f>IF(AND('Mapa final'!#REF!="Baja",'Mapa final'!#REF!="Mayor"),CONCATENATE("R1C",'Mapa final'!#REF!),"")</f>
        <v>#REF!</v>
      </c>
      <c r="AH42" s="7" t="e">
        <f>IF(AND('Mapa final'!#REF!="Baja",'Mapa final'!#REF!="Catastrófico"),CONCATENATE("R1C",'Mapa final'!$Q$14),"")</f>
        <v>#REF!</v>
      </c>
      <c r="AI42" s="8" t="e">
        <f>IF(AND('Mapa final'!#REF!="Baja",'Mapa final'!#REF!="Catastrófico"),CONCATENATE("R1C",'Mapa final'!#REF!),"")</f>
        <v>#REF!</v>
      </c>
      <c r="AJ42" s="8" t="e">
        <f>IF(AND('Mapa final'!#REF!="Baja",'Mapa final'!#REF!="Catastrófico"),CONCATENATE("R1C",'Mapa final'!#REF!),"")</f>
        <v>#REF!</v>
      </c>
      <c r="AK42" s="8" t="e">
        <f>IF(AND('Mapa final'!#REF!="Baja",'Mapa final'!#REF!="Catastrófico"),CONCATENATE("R1C",'Mapa final'!#REF!),"")</f>
        <v>#REF!</v>
      </c>
      <c r="AL42" s="8" t="e">
        <f>IF(AND('Mapa final'!#REF!="Baja",'Mapa final'!#REF!="Catastrófico"),CONCATENATE("R1C",'Mapa final'!#REF!),"")</f>
        <v>#REF!</v>
      </c>
      <c r="AM42" s="9" t="e">
        <f>IF(AND('Mapa final'!#REF!="Baja",'Mapa final'!#REF!="Catastrófico"),CONCATENATE("R1C",'Mapa final'!#REF!),"")</f>
        <v>#REF!</v>
      </c>
      <c r="AN42" s="41"/>
      <c r="AO42" s="819" t="s">
        <v>290</v>
      </c>
      <c r="AP42" s="820"/>
      <c r="AQ42" s="820"/>
      <c r="AR42" s="820"/>
      <c r="AS42" s="820"/>
      <c r="AT42" s="821"/>
      <c r="AU42" s="41"/>
      <c r="AV42" s="41"/>
      <c r="AW42" s="41"/>
      <c r="AX42" s="41"/>
      <c r="AY42" s="41"/>
      <c r="AZ42" s="41"/>
      <c r="BA42" s="41"/>
      <c r="BB42" s="41"/>
      <c r="BC42" s="41"/>
      <c r="BD42" s="41"/>
      <c r="BE42" s="41"/>
      <c r="BF42" s="41"/>
      <c r="BG42" s="41"/>
      <c r="BH42" s="41"/>
      <c r="BI42" s="41"/>
      <c r="BJ42" s="41"/>
      <c r="BK42" s="41"/>
      <c r="BL42" s="41"/>
      <c r="BM42" s="41"/>
      <c r="BN42" s="41"/>
      <c r="BO42" s="41"/>
      <c r="BP42" s="41"/>
      <c r="BQ42" s="41"/>
      <c r="BR42" s="41"/>
      <c r="BS42" s="41"/>
      <c r="BT42" s="41"/>
      <c r="BU42" s="41"/>
      <c r="BV42" s="41"/>
      <c r="BW42" s="41"/>
      <c r="BX42" s="41"/>
    </row>
    <row r="43" spans="1:76" ht="15" customHeight="1" x14ac:dyDescent="0.2">
      <c r="A43" s="41"/>
      <c r="B43" s="749"/>
      <c r="C43" s="749"/>
      <c r="D43" s="750"/>
      <c r="E43" s="807"/>
      <c r="F43" s="792"/>
      <c r="G43" s="792"/>
      <c r="H43" s="792"/>
      <c r="I43" s="792"/>
      <c r="J43" s="34" t="e">
        <f>IF(AND('Mapa final'!#REF!="Baja",'Mapa final'!#REF!="Leve"),CONCATENATE("R2C",'Mapa final'!#REF!),"")</f>
        <v>#REF!</v>
      </c>
      <c r="K43" s="35" t="e">
        <f>IF(AND('Mapa final'!#REF!="Baja",'Mapa final'!#REF!="Leve"),CONCATENATE("R2C",'Mapa final'!#REF!),"")</f>
        <v>#REF!</v>
      </c>
      <c r="L43" s="35" t="e">
        <f>IF(AND('Mapa final'!#REF!="Baja",'Mapa final'!#REF!="Leve"),CONCATENATE("R2C",'Mapa final'!#REF!),"")</f>
        <v>#REF!</v>
      </c>
      <c r="M43" s="35" t="e">
        <f>IF(AND('Mapa final'!#REF!="Baja",'Mapa final'!#REF!="Leve"),CONCATENATE("R2C",'Mapa final'!#REF!),"")</f>
        <v>#REF!</v>
      </c>
      <c r="N43" s="35" t="e">
        <f>IF(AND('Mapa final'!#REF!="Baja",'Mapa final'!#REF!="Leve"),CONCATENATE("R2C",'Mapa final'!#REF!),"")</f>
        <v>#REF!</v>
      </c>
      <c r="O43" s="36" t="e">
        <f>IF(AND('Mapa final'!#REF!="Baja",'Mapa final'!#REF!="Leve"),CONCATENATE("R2C",'Mapa final'!#REF!),"")</f>
        <v>#REF!</v>
      </c>
      <c r="P43" s="25" t="e">
        <f>IF(AND('Mapa final'!#REF!="Baja",'Mapa final'!#REF!="Menor"),CONCATENATE("R2C",'Mapa final'!#REF!),"")</f>
        <v>#REF!</v>
      </c>
      <c r="Q43" s="26" t="e">
        <f>IF(AND('Mapa final'!#REF!="Baja",'Mapa final'!#REF!="Menor"),CONCATENATE("R2C",'Mapa final'!#REF!),"")</f>
        <v>#REF!</v>
      </c>
      <c r="R43" s="26" t="e">
        <f>IF(AND('Mapa final'!#REF!="Baja",'Mapa final'!#REF!="Menor"),CONCATENATE("R2C",'Mapa final'!#REF!),"")</f>
        <v>#REF!</v>
      </c>
      <c r="S43" s="26" t="e">
        <f>IF(AND('Mapa final'!#REF!="Baja",'Mapa final'!#REF!="Menor"),CONCATENATE("R2C",'Mapa final'!#REF!),"")</f>
        <v>#REF!</v>
      </c>
      <c r="T43" s="26" t="e">
        <f>IF(AND('Mapa final'!#REF!="Baja",'Mapa final'!#REF!="Menor"),CONCATENATE("R2C",'Mapa final'!#REF!),"")</f>
        <v>#REF!</v>
      </c>
      <c r="U43" s="27" t="e">
        <f>IF(AND('Mapa final'!#REF!="Baja",'Mapa final'!#REF!="Menor"),CONCATENATE("R2C",'Mapa final'!#REF!),"")</f>
        <v>#REF!</v>
      </c>
      <c r="V43" s="25" t="e">
        <f>IF(AND('Mapa final'!#REF!="Baja",'Mapa final'!#REF!="Moderado"),CONCATENATE("R2C",'Mapa final'!#REF!),"")</f>
        <v>#REF!</v>
      </c>
      <c r="W43" s="26" t="e">
        <f>IF(AND('Mapa final'!#REF!="Baja",'Mapa final'!#REF!="Moderado"),CONCATENATE("R2C",'Mapa final'!#REF!),"")</f>
        <v>#REF!</v>
      </c>
      <c r="X43" s="26" t="e">
        <f>IF(AND('Mapa final'!#REF!="Baja",'Mapa final'!#REF!="Moderado"),CONCATENATE("R2C",'Mapa final'!#REF!),"")</f>
        <v>#REF!</v>
      </c>
      <c r="Y43" s="26" t="e">
        <f>IF(AND('Mapa final'!#REF!="Baja",'Mapa final'!#REF!="Moderado"),CONCATENATE("R2C",'Mapa final'!#REF!),"")</f>
        <v>#REF!</v>
      </c>
      <c r="Z43" s="26" t="e">
        <f>IF(AND('Mapa final'!#REF!="Baja",'Mapa final'!#REF!="Moderado"),CONCATENATE("R2C",'Mapa final'!#REF!),"")</f>
        <v>#REF!</v>
      </c>
      <c r="AA43" s="27" t="e">
        <f>IF(AND('Mapa final'!#REF!="Baja",'Mapa final'!#REF!="Moderado"),CONCATENATE("R2C",'Mapa final'!#REF!),"")</f>
        <v>#REF!</v>
      </c>
      <c r="AB43" s="10" t="e">
        <f>IF(AND('Mapa final'!#REF!="Baja",'Mapa final'!#REF!="Mayor"),CONCATENATE("R2C",'Mapa final'!#REF!),"")</f>
        <v>#REF!</v>
      </c>
      <c r="AC43" s="11" t="e">
        <f>IF(AND('Mapa final'!#REF!="Baja",'Mapa final'!#REF!="Mayor"),CONCATENATE("R2C",'Mapa final'!#REF!),"")</f>
        <v>#REF!</v>
      </c>
      <c r="AD43" s="11" t="e">
        <f>IF(AND('Mapa final'!#REF!="Baja",'Mapa final'!#REF!="Mayor"),CONCATENATE("R2C",'Mapa final'!#REF!),"")</f>
        <v>#REF!</v>
      </c>
      <c r="AE43" s="11" t="e">
        <f>IF(AND('Mapa final'!#REF!="Baja",'Mapa final'!#REF!="Mayor"),CONCATENATE("R2C",'Mapa final'!#REF!),"")</f>
        <v>#REF!</v>
      </c>
      <c r="AF43" s="11" t="e">
        <f>IF(AND('Mapa final'!#REF!="Baja",'Mapa final'!#REF!="Mayor"),CONCATENATE("R2C",'Mapa final'!#REF!),"")</f>
        <v>#REF!</v>
      </c>
      <c r="AG43" s="12" t="e">
        <f>IF(AND('Mapa final'!#REF!="Baja",'Mapa final'!#REF!="Mayor"),CONCATENATE("R2C",'Mapa final'!#REF!),"")</f>
        <v>#REF!</v>
      </c>
      <c r="AH43" s="13" t="e">
        <f>IF(AND('Mapa final'!#REF!="Baja",'Mapa final'!#REF!="Catastrófico"),CONCATENATE("R2C",'Mapa final'!#REF!),"")</f>
        <v>#REF!</v>
      </c>
      <c r="AI43" s="14" t="e">
        <f>IF(AND('Mapa final'!#REF!="Baja",'Mapa final'!#REF!="Catastrófico"),CONCATENATE("R2C",'Mapa final'!#REF!),"")</f>
        <v>#REF!</v>
      </c>
      <c r="AJ43" s="14" t="e">
        <f>IF(AND('Mapa final'!#REF!="Baja",'Mapa final'!#REF!="Catastrófico"),CONCATENATE("R2C",'Mapa final'!#REF!),"")</f>
        <v>#REF!</v>
      </c>
      <c r="AK43" s="14" t="e">
        <f>IF(AND('Mapa final'!#REF!="Baja",'Mapa final'!#REF!="Catastrófico"),CONCATENATE("R2C",'Mapa final'!#REF!),"")</f>
        <v>#REF!</v>
      </c>
      <c r="AL43" s="14" t="e">
        <f>IF(AND('Mapa final'!#REF!="Baja",'Mapa final'!#REF!="Catastrófico"),CONCATENATE("R2C",'Mapa final'!#REF!),"")</f>
        <v>#REF!</v>
      </c>
      <c r="AM43" s="15" t="e">
        <f>IF(AND('Mapa final'!#REF!="Baja",'Mapa final'!#REF!="Catastrófico"),CONCATENATE("R2C",'Mapa final'!#REF!),"")</f>
        <v>#REF!</v>
      </c>
      <c r="AN43" s="41"/>
      <c r="AO43" s="822"/>
      <c r="AP43" s="823"/>
      <c r="AQ43" s="823"/>
      <c r="AR43" s="823"/>
      <c r="AS43" s="823"/>
      <c r="AT43" s="824"/>
      <c r="AU43" s="41"/>
      <c r="AV43" s="41"/>
      <c r="AW43" s="41"/>
      <c r="AX43" s="41"/>
      <c r="AY43" s="41"/>
      <c r="AZ43" s="41"/>
      <c r="BA43" s="41"/>
      <c r="BB43" s="41"/>
      <c r="BC43" s="41"/>
      <c r="BD43" s="41"/>
      <c r="BE43" s="41"/>
      <c r="BF43" s="41"/>
      <c r="BG43" s="41"/>
      <c r="BH43" s="41"/>
      <c r="BI43" s="41"/>
      <c r="BJ43" s="41"/>
      <c r="BK43" s="41"/>
      <c r="BL43" s="41"/>
      <c r="BM43" s="41"/>
      <c r="BN43" s="41"/>
      <c r="BO43" s="41"/>
      <c r="BP43" s="41"/>
      <c r="BQ43" s="41"/>
      <c r="BR43" s="41"/>
      <c r="BS43" s="41"/>
      <c r="BT43" s="41"/>
      <c r="BU43" s="41"/>
      <c r="BV43" s="41"/>
      <c r="BW43" s="41"/>
      <c r="BX43" s="41"/>
    </row>
    <row r="44" spans="1:76" ht="15" customHeight="1" x14ac:dyDescent="0.2">
      <c r="A44" s="41"/>
      <c r="B44" s="749"/>
      <c r="C44" s="749"/>
      <c r="D44" s="750"/>
      <c r="E44" s="791"/>
      <c r="F44" s="792"/>
      <c r="G44" s="792"/>
      <c r="H44" s="792"/>
      <c r="I44" s="792"/>
      <c r="J44" s="34" t="e">
        <f>IF(AND('Mapa final'!#REF!="Baja",'Mapa final'!#REF!="Leve"),CONCATENATE("R3C",'Mapa final'!#REF!),"")</f>
        <v>#REF!</v>
      </c>
      <c r="K44" s="35" t="e">
        <f>IF(AND('Mapa final'!#REF!="Baja",'Mapa final'!#REF!="Leve"),CONCATENATE("R3C",'Mapa final'!#REF!),"")</f>
        <v>#REF!</v>
      </c>
      <c r="L44" s="35" t="e">
        <f>IF(AND('Mapa final'!#REF!="Baja",'Mapa final'!#REF!="Leve"),CONCATENATE("R3C",'Mapa final'!#REF!),"")</f>
        <v>#REF!</v>
      </c>
      <c r="M44" s="35" t="e">
        <f>IF(AND('Mapa final'!#REF!="Baja",'Mapa final'!#REF!="Leve"),CONCATENATE("R3C",'Mapa final'!#REF!),"")</f>
        <v>#REF!</v>
      </c>
      <c r="N44" s="35" t="e">
        <f>IF(AND('Mapa final'!#REF!="Baja",'Mapa final'!#REF!="Leve"),CONCATENATE("R3C",'Mapa final'!#REF!),"")</f>
        <v>#REF!</v>
      </c>
      <c r="O44" s="36" t="e">
        <f>IF(AND('Mapa final'!#REF!="Baja",'Mapa final'!#REF!="Leve"),CONCATENATE("R3C",'Mapa final'!#REF!),"")</f>
        <v>#REF!</v>
      </c>
      <c r="P44" s="25" t="e">
        <f>IF(AND('Mapa final'!#REF!="Baja",'Mapa final'!#REF!="Menor"),CONCATENATE("R3C",'Mapa final'!#REF!),"")</f>
        <v>#REF!</v>
      </c>
      <c r="Q44" s="26" t="e">
        <f>IF(AND('Mapa final'!#REF!="Baja",'Mapa final'!#REF!="Menor"),CONCATENATE("R3C",'Mapa final'!#REF!),"")</f>
        <v>#REF!</v>
      </c>
      <c r="R44" s="26" t="e">
        <f>IF(AND('Mapa final'!#REF!="Baja",'Mapa final'!#REF!="Menor"),CONCATENATE("R3C",'Mapa final'!#REF!),"")</f>
        <v>#REF!</v>
      </c>
      <c r="S44" s="26" t="e">
        <f>IF(AND('Mapa final'!#REF!="Baja",'Mapa final'!#REF!="Menor"),CONCATENATE("R3C",'Mapa final'!#REF!),"")</f>
        <v>#REF!</v>
      </c>
      <c r="T44" s="26" t="e">
        <f>IF(AND('Mapa final'!#REF!="Baja",'Mapa final'!#REF!="Menor"),CONCATENATE("R3C",'Mapa final'!#REF!),"")</f>
        <v>#REF!</v>
      </c>
      <c r="U44" s="27" t="e">
        <f>IF(AND('Mapa final'!#REF!="Baja",'Mapa final'!#REF!="Menor"),CONCATENATE("R3C",'Mapa final'!#REF!),"")</f>
        <v>#REF!</v>
      </c>
      <c r="V44" s="25" t="e">
        <f>IF(AND('Mapa final'!#REF!="Baja",'Mapa final'!#REF!="Moderado"),CONCATENATE("R3C",'Mapa final'!#REF!),"")</f>
        <v>#REF!</v>
      </c>
      <c r="W44" s="26" t="e">
        <f>IF(AND('Mapa final'!#REF!="Baja",'Mapa final'!#REF!="Moderado"),CONCATENATE("R3C",'Mapa final'!#REF!),"")</f>
        <v>#REF!</v>
      </c>
      <c r="X44" s="26" t="e">
        <f>IF(AND('Mapa final'!#REF!="Baja",'Mapa final'!#REF!="Moderado"),CONCATENATE("R3C",'Mapa final'!#REF!),"")</f>
        <v>#REF!</v>
      </c>
      <c r="Y44" s="26" t="e">
        <f>IF(AND('Mapa final'!#REF!="Baja",'Mapa final'!#REF!="Moderado"),CONCATENATE("R3C",'Mapa final'!#REF!),"")</f>
        <v>#REF!</v>
      </c>
      <c r="Z44" s="26" t="e">
        <f>IF(AND('Mapa final'!#REF!="Baja",'Mapa final'!#REF!="Moderado"),CONCATENATE("R3C",'Mapa final'!#REF!),"")</f>
        <v>#REF!</v>
      </c>
      <c r="AA44" s="27" t="e">
        <f>IF(AND('Mapa final'!#REF!="Baja",'Mapa final'!#REF!="Moderado"),CONCATENATE("R3C",'Mapa final'!#REF!),"")</f>
        <v>#REF!</v>
      </c>
      <c r="AB44" s="10" t="e">
        <f>IF(AND('Mapa final'!#REF!="Baja",'Mapa final'!#REF!="Mayor"),CONCATENATE("R3C",'Mapa final'!#REF!),"")</f>
        <v>#REF!</v>
      </c>
      <c r="AC44" s="11" t="e">
        <f>IF(AND('Mapa final'!#REF!="Baja",'Mapa final'!#REF!="Mayor"),CONCATENATE("R3C",'Mapa final'!#REF!),"")</f>
        <v>#REF!</v>
      </c>
      <c r="AD44" s="11" t="e">
        <f>IF(AND('Mapa final'!#REF!="Baja",'Mapa final'!#REF!="Mayor"),CONCATENATE("R3C",'Mapa final'!#REF!),"")</f>
        <v>#REF!</v>
      </c>
      <c r="AE44" s="11" t="e">
        <f>IF(AND('Mapa final'!#REF!="Baja",'Mapa final'!#REF!="Mayor"),CONCATENATE("R3C",'Mapa final'!#REF!),"")</f>
        <v>#REF!</v>
      </c>
      <c r="AF44" s="11" t="e">
        <f>IF(AND('Mapa final'!#REF!="Baja",'Mapa final'!#REF!="Mayor"),CONCATENATE("R3C",'Mapa final'!#REF!),"")</f>
        <v>#REF!</v>
      </c>
      <c r="AG44" s="12" t="e">
        <f>IF(AND('Mapa final'!#REF!="Baja",'Mapa final'!#REF!="Mayor"),CONCATENATE("R3C",'Mapa final'!#REF!),"")</f>
        <v>#REF!</v>
      </c>
      <c r="AH44" s="13" t="e">
        <f>IF(AND('Mapa final'!#REF!="Baja",'Mapa final'!#REF!="Catastrófico"),CONCATENATE("R3C",'Mapa final'!#REF!),"")</f>
        <v>#REF!</v>
      </c>
      <c r="AI44" s="14" t="e">
        <f>IF(AND('Mapa final'!#REF!="Baja",'Mapa final'!#REF!="Catastrófico"),CONCATENATE("R3C",'Mapa final'!#REF!),"")</f>
        <v>#REF!</v>
      </c>
      <c r="AJ44" s="14" t="e">
        <f>IF(AND('Mapa final'!#REF!="Baja",'Mapa final'!#REF!="Catastrófico"),CONCATENATE("R3C",'Mapa final'!#REF!),"")</f>
        <v>#REF!</v>
      </c>
      <c r="AK44" s="14" t="e">
        <f>IF(AND('Mapa final'!#REF!="Baja",'Mapa final'!#REF!="Catastrófico"),CONCATENATE("R3C",'Mapa final'!#REF!),"")</f>
        <v>#REF!</v>
      </c>
      <c r="AL44" s="14" t="e">
        <f>IF(AND('Mapa final'!#REF!="Baja",'Mapa final'!#REF!="Catastrófico"),CONCATENATE("R3C",'Mapa final'!#REF!),"")</f>
        <v>#REF!</v>
      </c>
      <c r="AM44" s="15" t="e">
        <f>IF(AND('Mapa final'!#REF!="Baja",'Mapa final'!#REF!="Catastrófico"),CONCATENATE("R3C",'Mapa final'!#REF!),"")</f>
        <v>#REF!</v>
      </c>
      <c r="AN44" s="41"/>
      <c r="AO44" s="822"/>
      <c r="AP44" s="823"/>
      <c r="AQ44" s="823"/>
      <c r="AR44" s="823"/>
      <c r="AS44" s="823"/>
      <c r="AT44" s="824"/>
      <c r="AU44" s="41"/>
      <c r="AV44" s="41"/>
      <c r="AW44" s="41"/>
      <c r="AX44" s="41"/>
      <c r="AY44" s="41"/>
      <c r="AZ44" s="41"/>
      <c r="BA44" s="41"/>
      <c r="BB44" s="41"/>
      <c r="BC44" s="41"/>
      <c r="BD44" s="41"/>
      <c r="BE44" s="41"/>
      <c r="BF44" s="41"/>
      <c r="BG44" s="41"/>
      <c r="BH44" s="41"/>
      <c r="BI44" s="41"/>
      <c r="BJ44" s="41"/>
      <c r="BK44" s="41"/>
      <c r="BL44" s="41"/>
      <c r="BM44" s="41"/>
      <c r="BN44" s="41"/>
      <c r="BO44" s="41"/>
      <c r="BP44" s="41"/>
      <c r="BQ44" s="41"/>
      <c r="BR44" s="41"/>
      <c r="BS44" s="41"/>
      <c r="BT44" s="41"/>
      <c r="BU44" s="41"/>
      <c r="BV44" s="41"/>
      <c r="BW44" s="41"/>
      <c r="BX44" s="41"/>
    </row>
    <row r="45" spans="1:76" ht="15" customHeight="1" x14ac:dyDescent="0.2">
      <c r="A45" s="41"/>
      <c r="B45" s="749"/>
      <c r="C45" s="749"/>
      <c r="D45" s="750"/>
      <c r="E45" s="791"/>
      <c r="F45" s="792"/>
      <c r="G45" s="792"/>
      <c r="H45" s="792"/>
      <c r="I45" s="792"/>
      <c r="J45" s="34" t="e">
        <f>IF(AND('Mapa final'!#REF!="Baja",'Mapa final'!#REF!="Leve"),CONCATENATE("R4C",'Mapa final'!#REF!),"")</f>
        <v>#REF!</v>
      </c>
      <c r="K45" s="35" t="e">
        <f>IF(AND('Mapa final'!#REF!="Baja",'Mapa final'!#REF!="Leve"),CONCATENATE("R4C",'Mapa final'!#REF!),"")</f>
        <v>#REF!</v>
      </c>
      <c r="L45" s="35" t="e">
        <f>IF(AND('Mapa final'!#REF!="Baja",'Mapa final'!#REF!="Leve"),CONCATENATE("R4C",'Mapa final'!#REF!),"")</f>
        <v>#REF!</v>
      </c>
      <c r="M45" s="35" t="e">
        <f>IF(AND('Mapa final'!#REF!="Baja",'Mapa final'!#REF!="Leve"),CONCATENATE("R4C",'Mapa final'!#REF!),"")</f>
        <v>#REF!</v>
      </c>
      <c r="N45" s="35" t="e">
        <f>IF(AND('Mapa final'!#REF!="Baja",'Mapa final'!#REF!="Leve"),CONCATENATE("R4C",'Mapa final'!#REF!),"")</f>
        <v>#REF!</v>
      </c>
      <c r="O45" s="36" t="e">
        <f>IF(AND('Mapa final'!#REF!="Baja",'Mapa final'!#REF!="Leve"),CONCATENATE("R4C",'Mapa final'!#REF!),"")</f>
        <v>#REF!</v>
      </c>
      <c r="P45" s="25" t="e">
        <f>IF(AND('Mapa final'!#REF!="Baja",'Mapa final'!#REF!="Menor"),CONCATENATE("R4C",'Mapa final'!#REF!),"")</f>
        <v>#REF!</v>
      </c>
      <c r="Q45" s="26" t="e">
        <f>IF(AND('Mapa final'!#REF!="Baja",'Mapa final'!#REF!="Menor"),CONCATENATE("R4C",'Mapa final'!#REF!),"")</f>
        <v>#REF!</v>
      </c>
      <c r="R45" s="26" t="e">
        <f>IF(AND('Mapa final'!#REF!="Baja",'Mapa final'!#REF!="Menor"),CONCATENATE("R4C",'Mapa final'!#REF!),"")</f>
        <v>#REF!</v>
      </c>
      <c r="S45" s="26" t="e">
        <f>IF(AND('Mapa final'!#REF!="Baja",'Mapa final'!#REF!="Menor"),CONCATENATE("R4C",'Mapa final'!#REF!),"")</f>
        <v>#REF!</v>
      </c>
      <c r="T45" s="26" t="e">
        <f>IF(AND('Mapa final'!#REF!="Baja",'Mapa final'!#REF!="Menor"),CONCATENATE("R4C",'Mapa final'!#REF!),"")</f>
        <v>#REF!</v>
      </c>
      <c r="U45" s="27" t="e">
        <f>IF(AND('Mapa final'!#REF!="Baja",'Mapa final'!#REF!="Menor"),CONCATENATE("R4C",'Mapa final'!#REF!),"")</f>
        <v>#REF!</v>
      </c>
      <c r="V45" s="25" t="e">
        <f>IF(AND('Mapa final'!#REF!="Baja",'Mapa final'!#REF!="Moderado"),CONCATENATE("R4C",'Mapa final'!#REF!),"")</f>
        <v>#REF!</v>
      </c>
      <c r="W45" s="26" t="e">
        <f>IF(AND('Mapa final'!#REF!="Baja",'Mapa final'!#REF!="Moderado"),CONCATENATE("R4C",'Mapa final'!#REF!),"")</f>
        <v>#REF!</v>
      </c>
      <c r="X45" s="26" t="e">
        <f>IF(AND('Mapa final'!#REF!="Baja",'Mapa final'!#REF!="Moderado"),CONCATENATE("R4C",'Mapa final'!#REF!),"")</f>
        <v>#REF!</v>
      </c>
      <c r="Y45" s="26" t="e">
        <f>IF(AND('Mapa final'!#REF!="Baja",'Mapa final'!#REF!="Moderado"),CONCATENATE("R4C",'Mapa final'!#REF!),"")</f>
        <v>#REF!</v>
      </c>
      <c r="Z45" s="26" t="e">
        <f>IF(AND('Mapa final'!#REF!="Baja",'Mapa final'!#REF!="Moderado"),CONCATENATE("R4C",'Mapa final'!#REF!),"")</f>
        <v>#REF!</v>
      </c>
      <c r="AA45" s="27" t="e">
        <f>IF(AND('Mapa final'!#REF!="Baja",'Mapa final'!#REF!="Moderado"),CONCATENATE("R4C",'Mapa final'!#REF!),"")</f>
        <v>#REF!</v>
      </c>
      <c r="AB45" s="10" t="e">
        <f>IF(AND('Mapa final'!#REF!="Baja",'Mapa final'!#REF!="Mayor"),CONCATENATE("R4C",'Mapa final'!#REF!),"")</f>
        <v>#REF!</v>
      </c>
      <c r="AC45" s="11" t="e">
        <f>IF(AND('Mapa final'!#REF!="Baja",'Mapa final'!#REF!="Mayor"),CONCATENATE("R4C",'Mapa final'!#REF!),"")</f>
        <v>#REF!</v>
      </c>
      <c r="AD45" s="11" t="e">
        <f>IF(AND('Mapa final'!#REF!="Baja",'Mapa final'!#REF!="Mayor"),CONCATENATE("R4C",'Mapa final'!#REF!),"")</f>
        <v>#REF!</v>
      </c>
      <c r="AE45" s="11" t="e">
        <f>IF(AND('Mapa final'!#REF!="Baja",'Mapa final'!#REF!="Mayor"),CONCATENATE("R4C",'Mapa final'!#REF!),"")</f>
        <v>#REF!</v>
      </c>
      <c r="AF45" s="11" t="e">
        <f>IF(AND('Mapa final'!#REF!="Baja",'Mapa final'!#REF!="Mayor"),CONCATENATE("R4C",'Mapa final'!#REF!),"")</f>
        <v>#REF!</v>
      </c>
      <c r="AG45" s="12" t="e">
        <f>IF(AND('Mapa final'!#REF!="Baja",'Mapa final'!#REF!="Mayor"),CONCATENATE("R4C",'Mapa final'!#REF!),"")</f>
        <v>#REF!</v>
      </c>
      <c r="AH45" s="13" t="e">
        <f>IF(AND('Mapa final'!#REF!="Baja",'Mapa final'!#REF!="Catastrófico"),CONCATENATE("R4C",'Mapa final'!#REF!),"")</f>
        <v>#REF!</v>
      </c>
      <c r="AI45" s="14" t="e">
        <f>IF(AND('Mapa final'!#REF!="Baja",'Mapa final'!#REF!="Catastrófico"),CONCATENATE("R4C",'Mapa final'!#REF!),"")</f>
        <v>#REF!</v>
      </c>
      <c r="AJ45" s="14" t="e">
        <f>IF(AND('Mapa final'!#REF!="Baja",'Mapa final'!#REF!="Catastrófico"),CONCATENATE("R4C",'Mapa final'!#REF!),"")</f>
        <v>#REF!</v>
      </c>
      <c r="AK45" s="14" t="e">
        <f>IF(AND('Mapa final'!#REF!="Baja",'Mapa final'!#REF!="Catastrófico"),CONCATENATE("R4C",'Mapa final'!#REF!),"")</f>
        <v>#REF!</v>
      </c>
      <c r="AL45" s="14" t="e">
        <f>IF(AND('Mapa final'!#REF!="Baja",'Mapa final'!#REF!="Catastrófico"),CONCATENATE("R4C",'Mapa final'!#REF!),"")</f>
        <v>#REF!</v>
      </c>
      <c r="AM45" s="15" t="e">
        <f>IF(AND('Mapa final'!#REF!="Baja",'Mapa final'!#REF!="Catastrófico"),CONCATENATE("R4C",'Mapa final'!#REF!),"")</f>
        <v>#REF!</v>
      </c>
      <c r="AN45" s="41"/>
      <c r="AO45" s="822"/>
      <c r="AP45" s="823"/>
      <c r="AQ45" s="823"/>
      <c r="AR45" s="823"/>
      <c r="AS45" s="823"/>
      <c r="AT45" s="824"/>
      <c r="AU45" s="41"/>
      <c r="AV45" s="41"/>
      <c r="AW45" s="41"/>
      <c r="AX45" s="41"/>
      <c r="AY45" s="41"/>
      <c r="AZ45" s="41"/>
      <c r="BA45" s="41"/>
      <c r="BB45" s="41"/>
      <c r="BC45" s="41"/>
      <c r="BD45" s="41"/>
      <c r="BE45" s="41"/>
      <c r="BF45" s="41"/>
      <c r="BG45" s="41"/>
      <c r="BH45" s="41"/>
      <c r="BI45" s="41"/>
      <c r="BJ45" s="41"/>
      <c r="BK45" s="41"/>
      <c r="BL45" s="41"/>
      <c r="BM45" s="41"/>
      <c r="BN45" s="41"/>
      <c r="BO45" s="41"/>
      <c r="BP45" s="41"/>
      <c r="BQ45" s="41"/>
      <c r="BR45" s="41"/>
      <c r="BS45" s="41"/>
      <c r="BT45" s="41"/>
      <c r="BU45" s="41"/>
      <c r="BV45" s="41"/>
      <c r="BW45" s="41"/>
      <c r="BX45" s="41"/>
    </row>
    <row r="46" spans="1:76" ht="15" customHeight="1" x14ac:dyDescent="0.2">
      <c r="A46" s="41"/>
      <c r="B46" s="749"/>
      <c r="C46" s="749"/>
      <c r="D46" s="750"/>
      <c r="E46" s="791"/>
      <c r="F46" s="792"/>
      <c r="G46" s="792"/>
      <c r="H46" s="792"/>
      <c r="I46" s="792"/>
      <c r="J46" s="34" t="e">
        <f>IF(AND('Mapa final'!#REF!="Baja",'Mapa final'!#REF!="Leve"),CONCATENATE("R5C",'Mapa final'!#REF!),"")</f>
        <v>#REF!</v>
      </c>
      <c r="K46" s="35" t="e">
        <f>IF(AND('Mapa final'!#REF!="Baja",'Mapa final'!#REF!="Leve"),CONCATENATE("R5C",'Mapa final'!#REF!),"")</f>
        <v>#REF!</v>
      </c>
      <c r="L46" s="35" t="e">
        <f>IF(AND('Mapa final'!#REF!="Baja",'Mapa final'!#REF!="Leve"),CONCATENATE("R5C",'Mapa final'!#REF!),"")</f>
        <v>#REF!</v>
      </c>
      <c r="M46" s="35" t="e">
        <f>IF(AND('Mapa final'!#REF!="Baja",'Mapa final'!#REF!="Leve"),CONCATENATE("R5C",'Mapa final'!#REF!),"")</f>
        <v>#REF!</v>
      </c>
      <c r="N46" s="35" t="e">
        <f>IF(AND('Mapa final'!#REF!="Baja",'Mapa final'!#REF!="Leve"),CONCATENATE("R5C",'Mapa final'!#REF!),"")</f>
        <v>#REF!</v>
      </c>
      <c r="O46" s="36" t="e">
        <f>IF(AND('Mapa final'!#REF!="Baja",'Mapa final'!#REF!="Leve"),CONCATENATE("R5C",'Mapa final'!#REF!),"")</f>
        <v>#REF!</v>
      </c>
      <c r="P46" s="25" t="e">
        <f>IF(AND('Mapa final'!#REF!="Baja",'Mapa final'!#REF!="Menor"),CONCATENATE("R5C",'Mapa final'!#REF!),"")</f>
        <v>#REF!</v>
      </c>
      <c r="Q46" s="26" t="e">
        <f>IF(AND('Mapa final'!#REF!="Baja",'Mapa final'!#REF!="Menor"),CONCATENATE("R5C",'Mapa final'!#REF!),"")</f>
        <v>#REF!</v>
      </c>
      <c r="R46" s="26" t="e">
        <f>IF(AND('Mapa final'!#REF!="Baja",'Mapa final'!#REF!="Menor"),CONCATENATE("R5C",'Mapa final'!#REF!),"")</f>
        <v>#REF!</v>
      </c>
      <c r="S46" s="26" t="e">
        <f>IF(AND('Mapa final'!#REF!="Baja",'Mapa final'!#REF!="Menor"),CONCATENATE("R5C",'Mapa final'!#REF!),"")</f>
        <v>#REF!</v>
      </c>
      <c r="T46" s="26" t="e">
        <f>IF(AND('Mapa final'!#REF!="Baja",'Mapa final'!#REF!="Menor"),CONCATENATE("R5C",'Mapa final'!#REF!),"")</f>
        <v>#REF!</v>
      </c>
      <c r="U46" s="27" t="e">
        <f>IF(AND('Mapa final'!#REF!="Baja",'Mapa final'!#REF!="Menor"),CONCATENATE("R5C",'Mapa final'!#REF!),"")</f>
        <v>#REF!</v>
      </c>
      <c r="V46" s="25" t="e">
        <f>IF(AND('Mapa final'!#REF!="Baja",'Mapa final'!#REF!="Moderado"),CONCATENATE("R5C",'Mapa final'!#REF!),"")</f>
        <v>#REF!</v>
      </c>
      <c r="W46" s="26" t="e">
        <f>IF(AND('Mapa final'!#REF!="Baja",'Mapa final'!#REF!="Moderado"),CONCATENATE("R5C",'Mapa final'!#REF!),"")</f>
        <v>#REF!</v>
      </c>
      <c r="X46" s="26" t="e">
        <f>IF(AND('Mapa final'!#REF!="Baja",'Mapa final'!#REF!="Moderado"),CONCATENATE("R5C",'Mapa final'!#REF!),"")</f>
        <v>#REF!</v>
      </c>
      <c r="Y46" s="26" t="e">
        <f>IF(AND('Mapa final'!#REF!="Baja",'Mapa final'!#REF!="Moderado"),CONCATENATE("R5C",'Mapa final'!#REF!),"")</f>
        <v>#REF!</v>
      </c>
      <c r="Z46" s="26" t="e">
        <f>IF(AND('Mapa final'!#REF!="Baja",'Mapa final'!#REF!="Moderado"),CONCATENATE("R5C",'Mapa final'!#REF!),"")</f>
        <v>#REF!</v>
      </c>
      <c r="AA46" s="27" t="e">
        <f>IF(AND('Mapa final'!#REF!="Baja",'Mapa final'!#REF!="Moderado"),CONCATENATE("R5C",'Mapa final'!#REF!),"")</f>
        <v>#REF!</v>
      </c>
      <c r="AB46" s="10" t="e">
        <f>IF(AND('Mapa final'!#REF!="Baja",'Mapa final'!#REF!="Mayor"),CONCATENATE("R5C",'Mapa final'!#REF!),"")</f>
        <v>#REF!</v>
      </c>
      <c r="AC46" s="11" t="e">
        <f>IF(AND('Mapa final'!#REF!="Baja",'Mapa final'!#REF!="Mayor"),CONCATENATE("R5C",'Mapa final'!#REF!),"")</f>
        <v>#REF!</v>
      </c>
      <c r="AD46" s="11" t="e">
        <f>IF(AND('Mapa final'!#REF!="Baja",'Mapa final'!#REF!="Mayor"),CONCATENATE("R5C",'Mapa final'!#REF!),"")</f>
        <v>#REF!</v>
      </c>
      <c r="AE46" s="11" t="e">
        <f>IF(AND('Mapa final'!#REF!="Baja",'Mapa final'!#REF!="Mayor"),CONCATENATE("R5C",'Mapa final'!#REF!),"")</f>
        <v>#REF!</v>
      </c>
      <c r="AF46" s="11" t="e">
        <f>IF(AND('Mapa final'!#REF!="Baja",'Mapa final'!#REF!="Mayor"),CONCATENATE("R5C",'Mapa final'!#REF!),"")</f>
        <v>#REF!</v>
      </c>
      <c r="AG46" s="12" t="e">
        <f>IF(AND('Mapa final'!#REF!="Baja",'Mapa final'!#REF!="Mayor"),CONCATENATE("R5C",'Mapa final'!#REF!),"")</f>
        <v>#REF!</v>
      </c>
      <c r="AH46" s="13" t="e">
        <f>IF(AND('Mapa final'!#REF!="Baja",'Mapa final'!#REF!="Catastrófico"),CONCATENATE("R5C",'Mapa final'!#REF!),"")</f>
        <v>#REF!</v>
      </c>
      <c r="AI46" s="14" t="e">
        <f>IF(AND('Mapa final'!#REF!="Baja",'Mapa final'!#REF!="Catastrófico"),CONCATENATE("R5C",'Mapa final'!#REF!),"")</f>
        <v>#REF!</v>
      </c>
      <c r="AJ46" s="14" t="e">
        <f>IF(AND('Mapa final'!#REF!="Baja",'Mapa final'!#REF!="Catastrófico"),CONCATENATE("R5C",'Mapa final'!#REF!),"")</f>
        <v>#REF!</v>
      </c>
      <c r="AK46" s="14" t="e">
        <f>IF(AND('Mapa final'!#REF!="Baja",'Mapa final'!#REF!="Catastrófico"),CONCATENATE("R5C",'Mapa final'!#REF!),"")</f>
        <v>#REF!</v>
      </c>
      <c r="AL46" s="14" t="e">
        <f>IF(AND('Mapa final'!#REF!="Baja",'Mapa final'!#REF!="Catastrófico"),CONCATENATE("R5C",'Mapa final'!#REF!),"")</f>
        <v>#REF!</v>
      </c>
      <c r="AM46" s="15" t="e">
        <f>IF(AND('Mapa final'!#REF!="Baja",'Mapa final'!#REF!="Catastrófico"),CONCATENATE("R5C",'Mapa final'!#REF!),"")</f>
        <v>#REF!</v>
      </c>
      <c r="AN46" s="41"/>
      <c r="AO46" s="822"/>
      <c r="AP46" s="823"/>
      <c r="AQ46" s="823"/>
      <c r="AR46" s="823"/>
      <c r="AS46" s="823"/>
      <c r="AT46" s="824"/>
      <c r="AU46" s="41"/>
      <c r="AV46" s="41"/>
      <c r="AW46" s="41"/>
      <c r="AX46" s="41"/>
      <c r="AY46" s="41"/>
      <c r="AZ46" s="41"/>
      <c r="BA46" s="41"/>
      <c r="BB46" s="41"/>
      <c r="BC46" s="41"/>
      <c r="BD46" s="41"/>
      <c r="BE46" s="41"/>
      <c r="BF46" s="41"/>
      <c r="BG46" s="41"/>
      <c r="BH46" s="41"/>
      <c r="BI46" s="41"/>
      <c r="BJ46" s="41"/>
      <c r="BK46" s="41"/>
      <c r="BL46" s="41"/>
      <c r="BM46" s="41"/>
      <c r="BN46" s="41"/>
      <c r="BO46" s="41"/>
      <c r="BP46" s="41"/>
      <c r="BQ46" s="41"/>
      <c r="BR46" s="41"/>
      <c r="BS46" s="41"/>
      <c r="BT46" s="41"/>
      <c r="BU46" s="41"/>
      <c r="BV46" s="41"/>
      <c r="BW46" s="41"/>
      <c r="BX46" s="41"/>
    </row>
    <row r="47" spans="1:76" ht="15" customHeight="1" x14ac:dyDescent="0.2">
      <c r="A47" s="41"/>
      <c r="B47" s="749"/>
      <c r="C47" s="749"/>
      <c r="D47" s="750"/>
      <c r="E47" s="791"/>
      <c r="F47" s="792"/>
      <c r="G47" s="792"/>
      <c r="H47" s="792"/>
      <c r="I47" s="792"/>
      <c r="J47" s="34" t="e">
        <f>IF(AND('Mapa final'!#REF!="Baja",'Mapa final'!#REF!="Leve"),CONCATENATE("R6C",'Mapa final'!#REF!),"")</f>
        <v>#REF!</v>
      </c>
      <c r="K47" s="35" t="e">
        <f>IF(AND('Mapa final'!#REF!="Baja",'Mapa final'!#REF!="Leve"),CONCATENATE("R6C",'Mapa final'!#REF!),"")</f>
        <v>#REF!</v>
      </c>
      <c r="L47" s="35" t="e">
        <f>IF(AND('Mapa final'!#REF!="Baja",'Mapa final'!#REF!="Leve"),CONCATENATE("R6C",'Mapa final'!#REF!),"")</f>
        <v>#REF!</v>
      </c>
      <c r="M47" s="35" t="e">
        <f>IF(AND('Mapa final'!#REF!="Baja",'Mapa final'!#REF!="Leve"),CONCATENATE("R6C",'Mapa final'!#REF!),"")</f>
        <v>#REF!</v>
      </c>
      <c r="N47" s="35" t="e">
        <f>IF(AND('Mapa final'!#REF!="Baja",'Mapa final'!#REF!="Leve"),CONCATENATE("R6C",'Mapa final'!#REF!),"")</f>
        <v>#REF!</v>
      </c>
      <c r="O47" s="36" t="e">
        <f>IF(AND('Mapa final'!#REF!="Baja",'Mapa final'!#REF!="Leve"),CONCATENATE("R6C",'Mapa final'!#REF!),"")</f>
        <v>#REF!</v>
      </c>
      <c r="P47" s="25" t="e">
        <f>IF(AND('Mapa final'!#REF!="Baja",'Mapa final'!#REF!="Menor"),CONCATENATE("R6C",'Mapa final'!#REF!),"")</f>
        <v>#REF!</v>
      </c>
      <c r="Q47" s="26" t="e">
        <f>IF(AND('Mapa final'!#REF!="Baja",'Mapa final'!#REF!="Menor"),CONCATENATE("R6C",'Mapa final'!#REF!),"")</f>
        <v>#REF!</v>
      </c>
      <c r="R47" s="26" t="e">
        <f>IF(AND('Mapa final'!#REF!="Baja",'Mapa final'!#REF!="Menor"),CONCATENATE("R6C",'Mapa final'!#REF!),"")</f>
        <v>#REF!</v>
      </c>
      <c r="S47" s="26" t="e">
        <f>IF(AND('Mapa final'!#REF!="Baja",'Mapa final'!#REF!="Menor"),CONCATENATE("R6C",'Mapa final'!#REF!),"")</f>
        <v>#REF!</v>
      </c>
      <c r="T47" s="26" t="e">
        <f>IF(AND('Mapa final'!#REF!="Baja",'Mapa final'!#REF!="Menor"),CONCATENATE("R6C",'Mapa final'!#REF!),"")</f>
        <v>#REF!</v>
      </c>
      <c r="U47" s="27" t="e">
        <f>IF(AND('Mapa final'!#REF!="Baja",'Mapa final'!#REF!="Menor"),CONCATENATE("R6C",'Mapa final'!#REF!),"")</f>
        <v>#REF!</v>
      </c>
      <c r="V47" s="25" t="e">
        <f>IF(AND('Mapa final'!#REF!="Baja",'Mapa final'!#REF!="Moderado"),CONCATENATE("R6C",'Mapa final'!#REF!),"")</f>
        <v>#REF!</v>
      </c>
      <c r="W47" s="26" t="e">
        <f>IF(AND('Mapa final'!#REF!="Baja",'Mapa final'!#REF!="Moderado"),CONCATENATE("R6C",'Mapa final'!#REF!),"")</f>
        <v>#REF!</v>
      </c>
      <c r="X47" s="26" t="e">
        <f>IF(AND('Mapa final'!#REF!="Baja",'Mapa final'!#REF!="Moderado"),CONCATENATE("R6C",'Mapa final'!#REF!),"")</f>
        <v>#REF!</v>
      </c>
      <c r="Y47" s="26" t="e">
        <f>IF(AND('Mapa final'!#REF!="Baja",'Mapa final'!#REF!="Moderado"),CONCATENATE("R6C",'Mapa final'!#REF!),"")</f>
        <v>#REF!</v>
      </c>
      <c r="Z47" s="26" t="e">
        <f>IF(AND('Mapa final'!#REF!="Baja",'Mapa final'!#REF!="Moderado"),CONCATENATE("R6C",'Mapa final'!#REF!),"")</f>
        <v>#REF!</v>
      </c>
      <c r="AA47" s="27" t="e">
        <f>IF(AND('Mapa final'!#REF!="Baja",'Mapa final'!#REF!="Moderado"),CONCATENATE("R6C",'Mapa final'!#REF!),"")</f>
        <v>#REF!</v>
      </c>
      <c r="AB47" s="10" t="e">
        <f>IF(AND('Mapa final'!#REF!="Baja",'Mapa final'!#REF!="Mayor"),CONCATENATE("R6C",'Mapa final'!#REF!),"")</f>
        <v>#REF!</v>
      </c>
      <c r="AC47" s="11" t="e">
        <f>IF(AND('Mapa final'!#REF!="Baja",'Mapa final'!#REF!="Mayor"),CONCATENATE("R6C",'Mapa final'!#REF!),"")</f>
        <v>#REF!</v>
      </c>
      <c r="AD47" s="11" t="e">
        <f>IF(AND('Mapa final'!#REF!="Baja",'Mapa final'!#REF!="Mayor"),CONCATENATE("R6C",'Mapa final'!#REF!),"")</f>
        <v>#REF!</v>
      </c>
      <c r="AE47" s="11" t="e">
        <f>IF(AND('Mapa final'!#REF!="Baja",'Mapa final'!#REF!="Mayor"),CONCATENATE("R6C",'Mapa final'!#REF!),"")</f>
        <v>#REF!</v>
      </c>
      <c r="AF47" s="11" t="e">
        <f>IF(AND('Mapa final'!#REF!="Baja",'Mapa final'!#REF!="Mayor"),CONCATENATE("R6C",'Mapa final'!#REF!),"")</f>
        <v>#REF!</v>
      </c>
      <c r="AG47" s="12" t="e">
        <f>IF(AND('Mapa final'!#REF!="Baja",'Mapa final'!#REF!="Mayor"),CONCATENATE("R6C",'Mapa final'!#REF!),"")</f>
        <v>#REF!</v>
      </c>
      <c r="AH47" s="13" t="e">
        <f>IF(AND('Mapa final'!#REF!="Baja",'Mapa final'!#REF!="Catastrófico"),CONCATENATE("R6C",'Mapa final'!#REF!),"")</f>
        <v>#REF!</v>
      </c>
      <c r="AI47" s="14" t="e">
        <f>IF(AND('Mapa final'!#REF!="Baja",'Mapa final'!#REF!="Catastrófico"),CONCATENATE("R6C",'Mapa final'!#REF!),"")</f>
        <v>#REF!</v>
      </c>
      <c r="AJ47" s="14" t="e">
        <f>IF(AND('Mapa final'!#REF!="Baja",'Mapa final'!#REF!="Catastrófico"),CONCATENATE("R6C",'Mapa final'!#REF!),"")</f>
        <v>#REF!</v>
      </c>
      <c r="AK47" s="14" t="e">
        <f>IF(AND('Mapa final'!#REF!="Baja",'Mapa final'!#REF!="Catastrófico"),CONCATENATE("R6C",'Mapa final'!#REF!),"")</f>
        <v>#REF!</v>
      </c>
      <c r="AL47" s="14" t="e">
        <f>IF(AND('Mapa final'!#REF!="Baja",'Mapa final'!#REF!="Catastrófico"),CONCATENATE("R6C",'Mapa final'!#REF!),"")</f>
        <v>#REF!</v>
      </c>
      <c r="AM47" s="15" t="e">
        <f>IF(AND('Mapa final'!#REF!="Baja",'Mapa final'!#REF!="Catastrófico"),CONCATENATE("R6C",'Mapa final'!#REF!),"")</f>
        <v>#REF!</v>
      </c>
      <c r="AN47" s="41"/>
      <c r="AO47" s="822"/>
      <c r="AP47" s="823"/>
      <c r="AQ47" s="823"/>
      <c r="AR47" s="823"/>
      <c r="AS47" s="823"/>
      <c r="AT47" s="824"/>
      <c r="AU47" s="41"/>
      <c r="AV47" s="41"/>
      <c r="AW47" s="41"/>
      <c r="AX47" s="41"/>
      <c r="AY47" s="41"/>
      <c r="AZ47" s="41"/>
      <c r="BA47" s="41"/>
      <c r="BB47" s="41"/>
      <c r="BC47" s="41"/>
      <c r="BD47" s="41"/>
      <c r="BE47" s="41"/>
      <c r="BF47" s="41"/>
      <c r="BG47" s="41"/>
      <c r="BH47" s="41"/>
      <c r="BI47" s="41"/>
      <c r="BJ47" s="41"/>
      <c r="BK47" s="41"/>
      <c r="BL47" s="41"/>
      <c r="BM47" s="41"/>
      <c r="BN47" s="41"/>
      <c r="BO47" s="41"/>
      <c r="BP47" s="41"/>
      <c r="BQ47" s="41"/>
      <c r="BR47" s="41"/>
      <c r="BS47" s="41"/>
      <c r="BT47" s="41"/>
      <c r="BU47" s="41"/>
      <c r="BV47" s="41"/>
      <c r="BW47" s="41"/>
      <c r="BX47" s="41"/>
    </row>
    <row r="48" spans="1:76" ht="15" customHeight="1" x14ac:dyDescent="0.2">
      <c r="A48" s="41"/>
      <c r="B48" s="749"/>
      <c r="C48" s="749"/>
      <c r="D48" s="750"/>
      <c r="E48" s="791"/>
      <c r="F48" s="792"/>
      <c r="G48" s="792"/>
      <c r="H48" s="792"/>
      <c r="I48" s="792"/>
      <c r="J48" s="34" t="e">
        <f>IF(AND('Mapa final'!#REF!="Baja",'Mapa final'!#REF!="Leve"),CONCATENATE("R7C",'Mapa final'!#REF!),"")</f>
        <v>#REF!</v>
      </c>
      <c r="K48" s="35" t="e">
        <f>IF(AND('Mapa final'!#REF!="Baja",'Mapa final'!#REF!="Leve"),CONCATENATE("R7C",'Mapa final'!#REF!),"")</f>
        <v>#REF!</v>
      </c>
      <c r="L48" s="35" t="e">
        <f>IF(AND('Mapa final'!#REF!="Baja",'Mapa final'!#REF!="Leve"),CONCATENATE("R7C",'Mapa final'!#REF!),"")</f>
        <v>#REF!</v>
      </c>
      <c r="M48" s="35" t="e">
        <f>IF(AND('Mapa final'!#REF!="Baja",'Mapa final'!#REF!="Leve"),CONCATENATE("R7C",'Mapa final'!#REF!),"")</f>
        <v>#REF!</v>
      </c>
      <c r="N48" s="35" t="e">
        <f>IF(AND('Mapa final'!#REF!="Baja",'Mapa final'!#REF!="Leve"),CONCATENATE("R7C",'Mapa final'!#REF!),"")</f>
        <v>#REF!</v>
      </c>
      <c r="O48" s="36" t="e">
        <f>IF(AND('Mapa final'!#REF!="Baja",'Mapa final'!#REF!="Leve"),CONCATENATE("R7C",'Mapa final'!#REF!),"")</f>
        <v>#REF!</v>
      </c>
      <c r="P48" s="25" t="e">
        <f>IF(AND('Mapa final'!#REF!="Baja",'Mapa final'!#REF!="Menor"),CONCATENATE("R7C",'Mapa final'!#REF!),"")</f>
        <v>#REF!</v>
      </c>
      <c r="Q48" s="26" t="e">
        <f>IF(AND('Mapa final'!#REF!="Baja",'Mapa final'!#REF!="Menor"),CONCATENATE("R7C",'Mapa final'!#REF!),"")</f>
        <v>#REF!</v>
      </c>
      <c r="R48" s="26" t="e">
        <f>IF(AND('Mapa final'!#REF!="Baja",'Mapa final'!#REF!="Menor"),CONCATENATE("R7C",'Mapa final'!#REF!),"")</f>
        <v>#REF!</v>
      </c>
      <c r="S48" s="26" t="e">
        <f>IF(AND('Mapa final'!#REF!="Baja",'Mapa final'!#REF!="Menor"),CONCATENATE("R7C",'Mapa final'!#REF!),"")</f>
        <v>#REF!</v>
      </c>
      <c r="T48" s="26" t="e">
        <f>IF(AND('Mapa final'!#REF!="Baja",'Mapa final'!#REF!="Menor"),CONCATENATE("R7C",'Mapa final'!#REF!),"")</f>
        <v>#REF!</v>
      </c>
      <c r="U48" s="27" t="e">
        <f>IF(AND('Mapa final'!#REF!="Baja",'Mapa final'!#REF!="Menor"),CONCATENATE("R7C",'Mapa final'!#REF!),"")</f>
        <v>#REF!</v>
      </c>
      <c r="V48" s="25" t="e">
        <f>IF(AND('Mapa final'!#REF!="Baja",'Mapa final'!#REF!="Moderado"),CONCATENATE("R7C",'Mapa final'!#REF!),"")</f>
        <v>#REF!</v>
      </c>
      <c r="W48" s="26" t="e">
        <f>IF(AND('Mapa final'!#REF!="Baja",'Mapa final'!#REF!="Moderado"),CONCATENATE("R7C",'Mapa final'!#REF!),"")</f>
        <v>#REF!</v>
      </c>
      <c r="X48" s="26" t="e">
        <f>IF(AND('Mapa final'!#REF!="Baja",'Mapa final'!#REF!="Moderado"),CONCATENATE("R7C",'Mapa final'!#REF!),"")</f>
        <v>#REF!</v>
      </c>
      <c r="Y48" s="26" t="e">
        <f>IF(AND('Mapa final'!#REF!="Baja",'Mapa final'!#REF!="Moderado"),CONCATENATE("R7C",'Mapa final'!#REF!),"")</f>
        <v>#REF!</v>
      </c>
      <c r="Z48" s="26" t="e">
        <f>IF(AND('Mapa final'!#REF!="Baja",'Mapa final'!#REF!="Moderado"),CONCATENATE("R7C",'Mapa final'!#REF!),"")</f>
        <v>#REF!</v>
      </c>
      <c r="AA48" s="27" t="e">
        <f>IF(AND('Mapa final'!#REF!="Baja",'Mapa final'!#REF!="Moderado"),CONCATENATE("R7C",'Mapa final'!#REF!),"")</f>
        <v>#REF!</v>
      </c>
      <c r="AB48" s="10" t="e">
        <f>IF(AND('Mapa final'!#REF!="Baja",'Mapa final'!#REF!="Mayor"),CONCATENATE("R7C",'Mapa final'!#REF!),"")</f>
        <v>#REF!</v>
      </c>
      <c r="AC48" s="11" t="e">
        <f>IF(AND('Mapa final'!#REF!="Baja",'Mapa final'!#REF!="Mayor"),CONCATENATE("R7C",'Mapa final'!#REF!),"")</f>
        <v>#REF!</v>
      </c>
      <c r="AD48" s="11" t="e">
        <f>IF(AND('Mapa final'!#REF!="Baja",'Mapa final'!#REF!="Mayor"),CONCATENATE("R7C",'Mapa final'!#REF!),"")</f>
        <v>#REF!</v>
      </c>
      <c r="AE48" s="11" t="e">
        <f>IF(AND('Mapa final'!#REF!="Baja",'Mapa final'!#REF!="Mayor"),CONCATENATE("R7C",'Mapa final'!#REF!),"")</f>
        <v>#REF!</v>
      </c>
      <c r="AF48" s="11" t="e">
        <f>IF(AND('Mapa final'!#REF!="Baja",'Mapa final'!#REF!="Mayor"),CONCATENATE("R7C",'Mapa final'!#REF!),"")</f>
        <v>#REF!</v>
      </c>
      <c r="AG48" s="12" t="e">
        <f>IF(AND('Mapa final'!#REF!="Baja",'Mapa final'!#REF!="Mayor"),CONCATENATE("R7C",'Mapa final'!#REF!),"")</f>
        <v>#REF!</v>
      </c>
      <c r="AH48" s="13" t="e">
        <f>IF(AND('Mapa final'!#REF!="Baja",'Mapa final'!#REF!="Catastrófico"),CONCATENATE("R7C",'Mapa final'!#REF!),"")</f>
        <v>#REF!</v>
      </c>
      <c r="AI48" s="14" t="e">
        <f>IF(AND('Mapa final'!#REF!="Baja",'Mapa final'!#REF!="Catastrófico"),CONCATENATE("R7C",'Mapa final'!#REF!),"")</f>
        <v>#REF!</v>
      </c>
      <c r="AJ48" s="14" t="e">
        <f>IF(AND('Mapa final'!#REF!="Baja",'Mapa final'!#REF!="Catastrófico"),CONCATENATE("R7C",'Mapa final'!#REF!),"")</f>
        <v>#REF!</v>
      </c>
      <c r="AK48" s="14" t="e">
        <f>IF(AND('Mapa final'!#REF!="Baja",'Mapa final'!#REF!="Catastrófico"),CONCATENATE("R7C",'Mapa final'!#REF!),"")</f>
        <v>#REF!</v>
      </c>
      <c r="AL48" s="14" t="e">
        <f>IF(AND('Mapa final'!#REF!="Baja",'Mapa final'!#REF!="Catastrófico"),CONCATENATE("R7C",'Mapa final'!#REF!),"")</f>
        <v>#REF!</v>
      </c>
      <c r="AM48" s="15" t="e">
        <f>IF(AND('Mapa final'!#REF!="Baja",'Mapa final'!#REF!="Catastrófico"),CONCATENATE("R7C",'Mapa final'!#REF!),"")</f>
        <v>#REF!</v>
      </c>
      <c r="AN48" s="41"/>
      <c r="AO48" s="822"/>
      <c r="AP48" s="823"/>
      <c r="AQ48" s="823"/>
      <c r="AR48" s="823"/>
      <c r="AS48" s="823"/>
      <c r="AT48" s="824"/>
      <c r="AU48" s="41"/>
      <c r="AV48" s="41"/>
      <c r="AW48" s="41"/>
      <c r="AX48" s="41"/>
      <c r="AY48" s="41"/>
      <c r="AZ48" s="41"/>
      <c r="BA48" s="41"/>
      <c r="BB48" s="41"/>
      <c r="BC48" s="41"/>
      <c r="BD48" s="41"/>
      <c r="BE48" s="41"/>
      <c r="BF48" s="41"/>
      <c r="BG48" s="41"/>
      <c r="BH48" s="41"/>
      <c r="BI48" s="41"/>
      <c r="BJ48" s="41"/>
      <c r="BK48" s="41"/>
      <c r="BL48" s="41"/>
      <c r="BM48" s="41"/>
      <c r="BN48" s="41"/>
      <c r="BO48" s="41"/>
      <c r="BP48" s="41"/>
      <c r="BQ48" s="41"/>
      <c r="BR48" s="41"/>
      <c r="BS48" s="41"/>
      <c r="BT48" s="41"/>
      <c r="BU48" s="41"/>
      <c r="BV48" s="41"/>
      <c r="BW48" s="41"/>
      <c r="BX48" s="41"/>
    </row>
    <row r="49" spans="1:80" ht="15" customHeight="1" x14ac:dyDescent="0.2">
      <c r="A49" s="41"/>
      <c r="B49" s="749"/>
      <c r="C49" s="749"/>
      <c r="D49" s="750"/>
      <c r="E49" s="791"/>
      <c r="F49" s="792"/>
      <c r="G49" s="792"/>
      <c r="H49" s="792"/>
      <c r="I49" s="792"/>
      <c r="J49" s="34" t="e">
        <f>IF(AND('Mapa final'!#REF!="Baja",'Mapa final'!#REF!="Leve"),CONCATENATE("R8C",'Mapa final'!#REF!),"")</f>
        <v>#REF!</v>
      </c>
      <c r="K49" s="35" t="e">
        <f>IF(AND('Mapa final'!#REF!="Baja",'Mapa final'!#REF!="Leve"),CONCATENATE("R8C",'Mapa final'!#REF!),"")</f>
        <v>#REF!</v>
      </c>
      <c r="L49" s="35" t="e">
        <f>IF(AND('Mapa final'!#REF!="Baja",'Mapa final'!#REF!="Leve"),CONCATENATE("R8C",'Mapa final'!#REF!),"")</f>
        <v>#REF!</v>
      </c>
      <c r="M49" s="35" t="e">
        <f>IF(AND('Mapa final'!#REF!="Baja",'Mapa final'!#REF!="Leve"),CONCATENATE("R8C",'Mapa final'!#REF!),"")</f>
        <v>#REF!</v>
      </c>
      <c r="N49" s="35" t="e">
        <f>IF(AND('Mapa final'!#REF!="Baja",'Mapa final'!#REF!="Leve"),CONCATENATE("R8C",'Mapa final'!#REF!),"")</f>
        <v>#REF!</v>
      </c>
      <c r="O49" s="36" t="e">
        <f>IF(AND('Mapa final'!#REF!="Baja",'Mapa final'!#REF!="Leve"),CONCATENATE("R8C",'Mapa final'!#REF!),"")</f>
        <v>#REF!</v>
      </c>
      <c r="P49" s="25" t="e">
        <f>IF(AND('Mapa final'!#REF!="Baja",'Mapa final'!#REF!="Menor"),CONCATENATE("R8C",'Mapa final'!#REF!),"")</f>
        <v>#REF!</v>
      </c>
      <c r="Q49" s="26" t="e">
        <f>IF(AND('Mapa final'!#REF!="Baja",'Mapa final'!#REF!="Menor"),CONCATENATE("R8C",'Mapa final'!#REF!),"")</f>
        <v>#REF!</v>
      </c>
      <c r="R49" s="26" t="e">
        <f>IF(AND('Mapa final'!#REF!="Baja",'Mapa final'!#REF!="Menor"),CONCATENATE("R8C",'Mapa final'!#REF!),"")</f>
        <v>#REF!</v>
      </c>
      <c r="S49" s="26" t="e">
        <f>IF(AND('Mapa final'!#REF!="Baja",'Mapa final'!#REF!="Menor"),CONCATENATE("R8C",'Mapa final'!#REF!),"")</f>
        <v>#REF!</v>
      </c>
      <c r="T49" s="26" t="e">
        <f>IF(AND('Mapa final'!#REF!="Baja",'Mapa final'!#REF!="Menor"),CONCATENATE("R8C",'Mapa final'!#REF!),"")</f>
        <v>#REF!</v>
      </c>
      <c r="U49" s="27" t="e">
        <f>IF(AND('Mapa final'!#REF!="Baja",'Mapa final'!#REF!="Menor"),CONCATENATE("R8C",'Mapa final'!#REF!),"")</f>
        <v>#REF!</v>
      </c>
      <c r="V49" s="25" t="e">
        <f>IF(AND('Mapa final'!#REF!="Baja",'Mapa final'!#REF!="Moderado"),CONCATENATE("R8C",'Mapa final'!#REF!),"")</f>
        <v>#REF!</v>
      </c>
      <c r="W49" s="26" t="e">
        <f>IF(AND('Mapa final'!#REF!="Baja",'Mapa final'!#REF!="Moderado"),CONCATENATE("R8C",'Mapa final'!#REF!),"")</f>
        <v>#REF!</v>
      </c>
      <c r="X49" s="26" t="e">
        <f>IF(AND('Mapa final'!#REF!="Baja",'Mapa final'!#REF!="Moderado"),CONCATENATE("R8C",'Mapa final'!#REF!),"")</f>
        <v>#REF!</v>
      </c>
      <c r="Y49" s="26" t="e">
        <f>IF(AND('Mapa final'!#REF!="Baja",'Mapa final'!#REF!="Moderado"),CONCATENATE("R8C",'Mapa final'!#REF!),"")</f>
        <v>#REF!</v>
      </c>
      <c r="Z49" s="26" t="e">
        <f>IF(AND('Mapa final'!#REF!="Baja",'Mapa final'!#REF!="Moderado"),CONCATENATE("R8C",'Mapa final'!#REF!),"")</f>
        <v>#REF!</v>
      </c>
      <c r="AA49" s="27" t="e">
        <f>IF(AND('Mapa final'!#REF!="Baja",'Mapa final'!#REF!="Moderado"),CONCATENATE("R8C",'Mapa final'!#REF!),"")</f>
        <v>#REF!</v>
      </c>
      <c r="AB49" s="10" t="e">
        <f>IF(AND('Mapa final'!#REF!="Baja",'Mapa final'!#REF!="Mayor"),CONCATENATE("R8C",'Mapa final'!#REF!),"")</f>
        <v>#REF!</v>
      </c>
      <c r="AC49" s="11" t="e">
        <f>IF(AND('Mapa final'!#REF!="Baja",'Mapa final'!#REF!="Mayor"),CONCATENATE("R8C",'Mapa final'!#REF!),"")</f>
        <v>#REF!</v>
      </c>
      <c r="AD49" s="11" t="e">
        <f>IF(AND('Mapa final'!#REF!="Baja",'Mapa final'!#REF!="Mayor"),CONCATENATE("R8C",'Mapa final'!#REF!),"")</f>
        <v>#REF!</v>
      </c>
      <c r="AE49" s="11" t="e">
        <f>IF(AND('Mapa final'!#REF!="Baja",'Mapa final'!#REF!="Mayor"),CONCATENATE("R8C",'Mapa final'!#REF!),"")</f>
        <v>#REF!</v>
      </c>
      <c r="AF49" s="11" t="e">
        <f>IF(AND('Mapa final'!#REF!="Baja",'Mapa final'!#REF!="Mayor"),CONCATENATE("R8C",'Mapa final'!#REF!),"")</f>
        <v>#REF!</v>
      </c>
      <c r="AG49" s="12" t="e">
        <f>IF(AND('Mapa final'!#REF!="Baja",'Mapa final'!#REF!="Mayor"),CONCATENATE("R8C",'Mapa final'!#REF!),"")</f>
        <v>#REF!</v>
      </c>
      <c r="AH49" s="13" t="e">
        <f>IF(AND('Mapa final'!#REF!="Baja",'Mapa final'!#REF!="Catastrófico"),CONCATENATE("R8C",'Mapa final'!#REF!),"")</f>
        <v>#REF!</v>
      </c>
      <c r="AI49" s="14" t="e">
        <f>IF(AND('Mapa final'!#REF!="Baja",'Mapa final'!#REF!="Catastrófico"),CONCATENATE("R8C",'Mapa final'!#REF!),"")</f>
        <v>#REF!</v>
      </c>
      <c r="AJ49" s="14" t="e">
        <f>IF(AND('Mapa final'!#REF!="Baja",'Mapa final'!#REF!="Catastrófico"),CONCATENATE("R8C",'Mapa final'!#REF!),"")</f>
        <v>#REF!</v>
      </c>
      <c r="AK49" s="14" t="e">
        <f>IF(AND('Mapa final'!#REF!="Baja",'Mapa final'!#REF!="Catastrófico"),CONCATENATE("R8C",'Mapa final'!#REF!),"")</f>
        <v>#REF!</v>
      </c>
      <c r="AL49" s="14" t="e">
        <f>IF(AND('Mapa final'!#REF!="Baja",'Mapa final'!#REF!="Catastrófico"),CONCATENATE("R8C",'Mapa final'!#REF!),"")</f>
        <v>#REF!</v>
      </c>
      <c r="AM49" s="15" t="e">
        <f>IF(AND('Mapa final'!#REF!="Baja",'Mapa final'!#REF!="Catastrófico"),CONCATENATE("R8C",'Mapa final'!#REF!),"")</f>
        <v>#REF!</v>
      </c>
      <c r="AN49" s="41"/>
      <c r="AO49" s="822"/>
      <c r="AP49" s="823"/>
      <c r="AQ49" s="823"/>
      <c r="AR49" s="823"/>
      <c r="AS49" s="823"/>
      <c r="AT49" s="824"/>
      <c r="AU49" s="41"/>
      <c r="AV49" s="41"/>
      <c r="AW49" s="41"/>
      <c r="AX49" s="41"/>
      <c r="AY49" s="41"/>
      <c r="AZ49" s="41"/>
      <c r="BA49" s="41"/>
      <c r="BB49" s="41"/>
      <c r="BC49" s="41"/>
      <c r="BD49" s="41"/>
      <c r="BE49" s="41"/>
      <c r="BF49" s="41"/>
      <c r="BG49" s="41"/>
      <c r="BH49" s="41"/>
      <c r="BI49" s="41"/>
      <c r="BJ49" s="41"/>
      <c r="BK49" s="41"/>
      <c r="BL49" s="41"/>
      <c r="BM49" s="41"/>
      <c r="BN49" s="41"/>
      <c r="BO49" s="41"/>
      <c r="BP49" s="41"/>
      <c r="BQ49" s="41"/>
      <c r="BR49" s="41"/>
      <c r="BS49" s="41"/>
      <c r="BT49" s="41"/>
      <c r="BU49" s="41"/>
      <c r="BV49" s="41"/>
      <c r="BW49" s="41"/>
      <c r="BX49" s="41"/>
    </row>
    <row r="50" spans="1:80" ht="15" customHeight="1" x14ac:dyDescent="0.2">
      <c r="A50" s="41"/>
      <c r="B50" s="749"/>
      <c r="C50" s="749"/>
      <c r="D50" s="750"/>
      <c r="E50" s="791"/>
      <c r="F50" s="792"/>
      <c r="G50" s="792"/>
      <c r="H50" s="792"/>
      <c r="I50" s="792"/>
      <c r="J50" s="34" t="e">
        <f>IF(AND('Mapa final'!#REF!="Baja",'Mapa final'!#REF!="Leve"),CONCATENATE("R9C",'Mapa final'!#REF!),"")</f>
        <v>#REF!</v>
      </c>
      <c r="K50" s="35" t="e">
        <f>IF(AND('Mapa final'!#REF!="Baja",'Mapa final'!#REF!="Leve"),CONCATENATE("R9C",'Mapa final'!#REF!),"")</f>
        <v>#REF!</v>
      </c>
      <c r="L50" s="35" t="e">
        <f>IF(AND('Mapa final'!#REF!="Baja",'Mapa final'!#REF!="Leve"),CONCATENATE("R9C",'Mapa final'!#REF!),"")</f>
        <v>#REF!</v>
      </c>
      <c r="M50" s="35" t="e">
        <f>IF(AND('Mapa final'!#REF!="Baja",'Mapa final'!#REF!="Leve"),CONCATENATE("R9C",'Mapa final'!#REF!),"")</f>
        <v>#REF!</v>
      </c>
      <c r="N50" s="35" t="e">
        <f>IF(AND('Mapa final'!#REF!="Baja",'Mapa final'!#REF!="Leve"),CONCATENATE("R9C",'Mapa final'!#REF!),"")</f>
        <v>#REF!</v>
      </c>
      <c r="O50" s="36" t="e">
        <f>IF(AND('Mapa final'!#REF!="Baja",'Mapa final'!#REF!="Leve"),CONCATENATE("R9C",'Mapa final'!#REF!),"")</f>
        <v>#REF!</v>
      </c>
      <c r="P50" s="25" t="e">
        <f>IF(AND('Mapa final'!#REF!="Baja",'Mapa final'!#REF!="Menor"),CONCATENATE("R9C",'Mapa final'!#REF!),"")</f>
        <v>#REF!</v>
      </c>
      <c r="Q50" s="26" t="e">
        <f>IF(AND('Mapa final'!#REF!="Baja",'Mapa final'!#REF!="Menor"),CONCATENATE("R9C",'Mapa final'!#REF!),"")</f>
        <v>#REF!</v>
      </c>
      <c r="R50" s="26" t="e">
        <f>IF(AND('Mapa final'!#REF!="Baja",'Mapa final'!#REF!="Menor"),CONCATENATE("R9C",'Mapa final'!#REF!),"")</f>
        <v>#REF!</v>
      </c>
      <c r="S50" s="26" t="e">
        <f>IF(AND('Mapa final'!#REF!="Baja",'Mapa final'!#REF!="Menor"),CONCATENATE("R9C",'Mapa final'!#REF!),"")</f>
        <v>#REF!</v>
      </c>
      <c r="T50" s="26" t="e">
        <f>IF(AND('Mapa final'!#REF!="Baja",'Mapa final'!#REF!="Menor"),CONCATENATE("R9C",'Mapa final'!#REF!),"")</f>
        <v>#REF!</v>
      </c>
      <c r="U50" s="27" t="e">
        <f>IF(AND('Mapa final'!#REF!="Baja",'Mapa final'!#REF!="Menor"),CONCATENATE("R9C",'Mapa final'!#REF!),"")</f>
        <v>#REF!</v>
      </c>
      <c r="V50" s="25" t="e">
        <f>IF(AND('Mapa final'!#REF!="Baja",'Mapa final'!#REF!="Moderado"),CONCATENATE("R9C",'Mapa final'!#REF!),"")</f>
        <v>#REF!</v>
      </c>
      <c r="W50" s="26" t="e">
        <f>IF(AND('Mapa final'!#REF!="Baja",'Mapa final'!#REF!="Moderado"),CONCATENATE("R9C",'Mapa final'!#REF!),"")</f>
        <v>#REF!</v>
      </c>
      <c r="X50" s="26" t="e">
        <f>IF(AND('Mapa final'!#REF!="Baja",'Mapa final'!#REF!="Moderado"),CONCATENATE("R9C",'Mapa final'!#REF!),"")</f>
        <v>#REF!</v>
      </c>
      <c r="Y50" s="26" t="e">
        <f>IF(AND('Mapa final'!#REF!="Baja",'Mapa final'!#REF!="Moderado"),CONCATENATE("R9C",'Mapa final'!#REF!),"")</f>
        <v>#REF!</v>
      </c>
      <c r="Z50" s="26" t="e">
        <f>IF(AND('Mapa final'!#REF!="Baja",'Mapa final'!#REF!="Moderado"),CONCATENATE("R9C",'Mapa final'!#REF!),"")</f>
        <v>#REF!</v>
      </c>
      <c r="AA50" s="27" t="e">
        <f>IF(AND('Mapa final'!#REF!="Baja",'Mapa final'!#REF!="Moderado"),CONCATENATE("R9C",'Mapa final'!#REF!),"")</f>
        <v>#REF!</v>
      </c>
      <c r="AB50" s="10" t="e">
        <f>IF(AND('Mapa final'!#REF!="Baja",'Mapa final'!#REF!="Mayor"),CONCATENATE("R9C",'Mapa final'!#REF!),"")</f>
        <v>#REF!</v>
      </c>
      <c r="AC50" s="11" t="e">
        <f>IF(AND('Mapa final'!#REF!="Baja",'Mapa final'!#REF!="Mayor"),CONCATENATE("R9C",'Mapa final'!#REF!),"")</f>
        <v>#REF!</v>
      </c>
      <c r="AD50" s="11" t="e">
        <f>IF(AND('Mapa final'!#REF!="Baja",'Mapa final'!#REF!="Mayor"),CONCATENATE("R9C",'Mapa final'!#REF!),"")</f>
        <v>#REF!</v>
      </c>
      <c r="AE50" s="11" t="e">
        <f>IF(AND('Mapa final'!#REF!="Baja",'Mapa final'!#REF!="Mayor"),CONCATENATE("R9C",'Mapa final'!#REF!),"")</f>
        <v>#REF!</v>
      </c>
      <c r="AF50" s="11" t="e">
        <f>IF(AND('Mapa final'!#REF!="Baja",'Mapa final'!#REF!="Mayor"),CONCATENATE("R9C",'Mapa final'!#REF!),"")</f>
        <v>#REF!</v>
      </c>
      <c r="AG50" s="12" t="e">
        <f>IF(AND('Mapa final'!#REF!="Baja",'Mapa final'!#REF!="Mayor"),CONCATENATE("R9C",'Mapa final'!#REF!),"")</f>
        <v>#REF!</v>
      </c>
      <c r="AH50" s="13" t="e">
        <f>IF(AND('Mapa final'!#REF!="Baja",'Mapa final'!#REF!="Catastrófico"),CONCATENATE("R9C",'Mapa final'!#REF!),"")</f>
        <v>#REF!</v>
      </c>
      <c r="AI50" s="14" t="e">
        <f>IF(AND('Mapa final'!#REF!="Baja",'Mapa final'!#REF!="Catastrófico"),CONCATENATE("R9C",'Mapa final'!#REF!),"")</f>
        <v>#REF!</v>
      </c>
      <c r="AJ50" s="14" t="e">
        <f>IF(AND('Mapa final'!#REF!="Baja",'Mapa final'!#REF!="Catastrófico"),CONCATENATE("R9C",'Mapa final'!#REF!),"")</f>
        <v>#REF!</v>
      </c>
      <c r="AK50" s="14" t="e">
        <f>IF(AND('Mapa final'!#REF!="Baja",'Mapa final'!#REF!="Catastrófico"),CONCATENATE("R9C",'Mapa final'!#REF!),"")</f>
        <v>#REF!</v>
      </c>
      <c r="AL50" s="14" t="e">
        <f>IF(AND('Mapa final'!#REF!="Baja",'Mapa final'!#REF!="Catastrófico"),CONCATENATE("R9C",'Mapa final'!#REF!),"")</f>
        <v>#REF!</v>
      </c>
      <c r="AM50" s="15" t="e">
        <f>IF(AND('Mapa final'!#REF!="Baja",'Mapa final'!#REF!="Catastrófico"),CONCATENATE("R9C",'Mapa final'!#REF!),"")</f>
        <v>#REF!</v>
      </c>
      <c r="AN50" s="41"/>
      <c r="AO50" s="822"/>
      <c r="AP50" s="823"/>
      <c r="AQ50" s="823"/>
      <c r="AR50" s="823"/>
      <c r="AS50" s="823"/>
      <c r="AT50" s="824"/>
      <c r="AU50" s="41"/>
      <c r="AV50" s="41"/>
      <c r="AW50" s="41"/>
      <c r="AX50" s="41"/>
      <c r="AY50" s="41"/>
      <c r="AZ50" s="41"/>
      <c r="BA50" s="41"/>
      <c r="BB50" s="41"/>
      <c r="BC50" s="41"/>
      <c r="BD50" s="41"/>
      <c r="BE50" s="41"/>
      <c r="BF50" s="41"/>
      <c r="BG50" s="41"/>
      <c r="BH50" s="41"/>
      <c r="BI50" s="41"/>
      <c r="BJ50" s="41"/>
      <c r="BK50" s="41"/>
      <c r="BL50" s="41"/>
      <c r="BM50" s="41"/>
      <c r="BN50" s="41"/>
      <c r="BO50" s="41"/>
      <c r="BP50" s="41"/>
      <c r="BQ50" s="41"/>
      <c r="BR50" s="41"/>
      <c r="BS50" s="41"/>
      <c r="BT50" s="41"/>
      <c r="BU50" s="41"/>
      <c r="BV50" s="41"/>
      <c r="BW50" s="41"/>
      <c r="BX50" s="41"/>
    </row>
    <row r="51" spans="1:80" ht="15.75" customHeight="1" thickBot="1" x14ac:dyDescent="0.25">
      <c r="A51" s="41"/>
      <c r="B51" s="749"/>
      <c r="C51" s="749"/>
      <c r="D51" s="750"/>
      <c r="E51" s="794"/>
      <c r="F51" s="795"/>
      <c r="G51" s="795"/>
      <c r="H51" s="795"/>
      <c r="I51" s="795"/>
      <c r="J51" s="37" t="e">
        <f>IF(AND('Mapa final'!#REF!="Baja",'Mapa final'!#REF!="Leve"),CONCATENATE("R10C",'Mapa final'!#REF!),"")</f>
        <v>#REF!</v>
      </c>
      <c r="K51" s="38" t="e">
        <f>IF(AND('Mapa final'!#REF!="Baja",'Mapa final'!#REF!="Leve"),CONCATENATE("R10C",'Mapa final'!#REF!),"")</f>
        <v>#REF!</v>
      </c>
      <c r="L51" s="38" t="e">
        <f>IF(AND('Mapa final'!#REF!="Baja",'Mapa final'!#REF!="Leve"),CONCATENATE("R10C",'Mapa final'!#REF!),"")</f>
        <v>#REF!</v>
      </c>
      <c r="M51" s="38" t="e">
        <f>IF(AND('Mapa final'!#REF!="Baja",'Mapa final'!#REF!="Leve"),CONCATENATE("R10C",'Mapa final'!#REF!),"")</f>
        <v>#REF!</v>
      </c>
      <c r="N51" s="38" t="e">
        <f>IF(AND('Mapa final'!#REF!="Baja",'Mapa final'!#REF!="Leve"),CONCATENATE("R10C",'Mapa final'!#REF!),"")</f>
        <v>#REF!</v>
      </c>
      <c r="O51" s="39" t="e">
        <f>IF(AND('Mapa final'!#REF!="Baja",'Mapa final'!#REF!="Leve"),CONCATENATE("R10C",'Mapa final'!#REF!),"")</f>
        <v>#REF!</v>
      </c>
      <c r="P51" s="25" t="e">
        <f>IF(AND('Mapa final'!#REF!="Baja",'Mapa final'!#REF!="Menor"),CONCATENATE("R10C",'Mapa final'!#REF!),"")</f>
        <v>#REF!</v>
      </c>
      <c r="Q51" s="26" t="e">
        <f>IF(AND('Mapa final'!#REF!="Baja",'Mapa final'!#REF!="Menor"),CONCATENATE("R10C",'Mapa final'!#REF!),"")</f>
        <v>#REF!</v>
      </c>
      <c r="R51" s="26" t="e">
        <f>IF(AND('Mapa final'!#REF!="Baja",'Mapa final'!#REF!="Menor"),CONCATENATE("R10C",'Mapa final'!#REF!),"")</f>
        <v>#REF!</v>
      </c>
      <c r="S51" s="26" t="e">
        <f>IF(AND('Mapa final'!#REF!="Baja",'Mapa final'!#REF!="Menor"),CONCATENATE("R10C",'Mapa final'!#REF!),"")</f>
        <v>#REF!</v>
      </c>
      <c r="T51" s="26" t="e">
        <f>IF(AND('Mapa final'!#REF!="Baja",'Mapa final'!#REF!="Menor"),CONCATENATE("R10C",'Mapa final'!#REF!),"")</f>
        <v>#REF!</v>
      </c>
      <c r="U51" s="27" t="e">
        <f>IF(AND('Mapa final'!#REF!="Baja",'Mapa final'!#REF!="Menor"),CONCATENATE("R10C",'Mapa final'!#REF!),"")</f>
        <v>#REF!</v>
      </c>
      <c r="V51" s="28" t="e">
        <f>IF(AND('Mapa final'!#REF!="Baja",'Mapa final'!#REF!="Moderado"),CONCATENATE("R10C",'Mapa final'!#REF!),"")</f>
        <v>#REF!</v>
      </c>
      <c r="W51" s="29" t="e">
        <f>IF(AND('Mapa final'!#REF!="Baja",'Mapa final'!#REF!="Moderado"),CONCATENATE("R10C",'Mapa final'!#REF!),"")</f>
        <v>#REF!</v>
      </c>
      <c r="X51" s="29" t="e">
        <f>IF(AND('Mapa final'!#REF!="Baja",'Mapa final'!#REF!="Moderado"),CONCATENATE("R10C",'Mapa final'!#REF!),"")</f>
        <v>#REF!</v>
      </c>
      <c r="Y51" s="29" t="e">
        <f>IF(AND('Mapa final'!#REF!="Baja",'Mapa final'!#REF!="Moderado"),CONCATENATE("R10C",'Mapa final'!#REF!),"")</f>
        <v>#REF!</v>
      </c>
      <c r="Z51" s="29" t="e">
        <f>IF(AND('Mapa final'!#REF!="Baja",'Mapa final'!#REF!="Moderado"),CONCATENATE("R10C",'Mapa final'!#REF!),"")</f>
        <v>#REF!</v>
      </c>
      <c r="AA51" s="30" t="e">
        <f>IF(AND('Mapa final'!#REF!="Baja",'Mapa final'!#REF!="Moderado"),CONCATENATE("R10C",'Mapa final'!#REF!),"")</f>
        <v>#REF!</v>
      </c>
      <c r="AB51" s="16" t="e">
        <f>IF(AND('Mapa final'!#REF!="Baja",'Mapa final'!#REF!="Mayor"),CONCATENATE("R10C",'Mapa final'!#REF!),"")</f>
        <v>#REF!</v>
      </c>
      <c r="AC51" s="17" t="e">
        <f>IF(AND('Mapa final'!#REF!="Baja",'Mapa final'!#REF!="Mayor"),CONCATENATE("R10C",'Mapa final'!#REF!),"")</f>
        <v>#REF!</v>
      </c>
      <c r="AD51" s="17" t="e">
        <f>IF(AND('Mapa final'!#REF!="Baja",'Mapa final'!#REF!="Mayor"),CONCATENATE("R10C",'Mapa final'!#REF!),"")</f>
        <v>#REF!</v>
      </c>
      <c r="AE51" s="17" t="e">
        <f>IF(AND('Mapa final'!#REF!="Baja",'Mapa final'!#REF!="Mayor"),CONCATENATE("R10C",'Mapa final'!#REF!),"")</f>
        <v>#REF!</v>
      </c>
      <c r="AF51" s="17" t="e">
        <f>IF(AND('Mapa final'!#REF!="Baja",'Mapa final'!#REF!="Mayor"),CONCATENATE("R10C",'Mapa final'!#REF!),"")</f>
        <v>#REF!</v>
      </c>
      <c r="AG51" s="18" t="e">
        <f>IF(AND('Mapa final'!#REF!="Baja",'Mapa final'!#REF!="Mayor"),CONCATENATE("R10C",'Mapa final'!#REF!),"")</f>
        <v>#REF!</v>
      </c>
      <c r="AH51" s="19" t="e">
        <f>IF(AND('Mapa final'!#REF!="Baja",'Mapa final'!#REF!="Catastrófico"),CONCATENATE("R10C",'Mapa final'!#REF!),"")</f>
        <v>#REF!</v>
      </c>
      <c r="AI51" s="20" t="e">
        <f>IF(AND('Mapa final'!#REF!="Baja",'Mapa final'!#REF!="Catastrófico"),CONCATENATE("R10C",'Mapa final'!#REF!),"")</f>
        <v>#REF!</v>
      </c>
      <c r="AJ51" s="20" t="e">
        <f>IF(AND('Mapa final'!#REF!="Baja",'Mapa final'!#REF!="Catastrófico"),CONCATENATE("R10C",'Mapa final'!#REF!),"")</f>
        <v>#REF!</v>
      </c>
      <c r="AK51" s="20" t="e">
        <f>IF(AND('Mapa final'!#REF!="Baja",'Mapa final'!#REF!="Catastrófico"),CONCATENATE("R10C",'Mapa final'!#REF!),"")</f>
        <v>#REF!</v>
      </c>
      <c r="AL51" s="20" t="e">
        <f>IF(AND('Mapa final'!#REF!="Baja",'Mapa final'!#REF!="Catastrófico"),CONCATENATE("R10C",'Mapa final'!#REF!),"")</f>
        <v>#REF!</v>
      </c>
      <c r="AM51" s="21" t="e">
        <f>IF(AND('Mapa final'!#REF!="Baja",'Mapa final'!#REF!="Catastrófico"),CONCATENATE("R10C",'Mapa final'!#REF!),"")</f>
        <v>#REF!</v>
      </c>
      <c r="AN51" s="41"/>
      <c r="AO51" s="825"/>
      <c r="AP51" s="826"/>
      <c r="AQ51" s="826"/>
      <c r="AR51" s="826"/>
      <c r="AS51" s="826"/>
      <c r="AT51" s="827"/>
    </row>
    <row r="52" spans="1:80" ht="46.5" customHeight="1" x14ac:dyDescent="0.3">
      <c r="A52" s="41"/>
      <c r="B52" s="749"/>
      <c r="C52" s="749"/>
      <c r="D52" s="750"/>
      <c r="E52" s="788" t="s">
        <v>291</v>
      </c>
      <c r="F52" s="789"/>
      <c r="G52" s="789"/>
      <c r="H52" s="789"/>
      <c r="I52" s="790"/>
      <c r="J52" s="31" t="e">
        <f>IF(AND('Mapa final'!#REF!="Muy Baja",'Mapa final'!#REF!="Leve"),CONCATENATE("R1C",'Mapa final'!$Q$14),"")</f>
        <v>#REF!</v>
      </c>
      <c r="K52" s="32" t="e">
        <f>IF(AND('Mapa final'!#REF!="Muy Baja",'Mapa final'!#REF!="Leve"),CONCATENATE("R1C",'Mapa final'!#REF!),"")</f>
        <v>#REF!</v>
      </c>
      <c r="L52" s="32" t="e">
        <f>IF(AND('Mapa final'!#REF!="Muy Baja",'Mapa final'!#REF!="Leve"),CONCATENATE("R1C",'Mapa final'!#REF!),"")</f>
        <v>#REF!</v>
      </c>
      <c r="M52" s="32" t="e">
        <f>IF(AND('Mapa final'!#REF!="Muy Baja",'Mapa final'!#REF!="Leve"),CONCATENATE("R1C",'Mapa final'!#REF!),"")</f>
        <v>#REF!</v>
      </c>
      <c r="N52" s="32" t="e">
        <f>IF(AND('Mapa final'!#REF!="Muy Baja",'Mapa final'!#REF!="Leve"),CONCATENATE("R1C",'Mapa final'!#REF!),"")</f>
        <v>#REF!</v>
      </c>
      <c r="O52" s="33" t="e">
        <f>IF(AND('Mapa final'!#REF!="Muy Baja",'Mapa final'!#REF!="Leve"),CONCATENATE("R1C",'Mapa final'!#REF!),"")</f>
        <v>#REF!</v>
      </c>
      <c r="P52" s="31" t="e">
        <f>IF(AND('Mapa final'!#REF!="Muy Baja",'Mapa final'!#REF!="Menor"),CONCATENATE("R1C",'Mapa final'!$Q$14),"")</f>
        <v>#REF!</v>
      </c>
      <c r="Q52" s="32" t="e">
        <f>IF(AND('Mapa final'!#REF!="Muy Baja",'Mapa final'!#REF!="Menor"),CONCATENATE("R1C",'Mapa final'!#REF!),"")</f>
        <v>#REF!</v>
      </c>
      <c r="R52" s="32" t="e">
        <f>IF(AND('Mapa final'!#REF!="Muy Baja",'Mapa final'!#REF!="Menor"),CONCATENATE("R1C",'Mapa final'!#REF!),"")</f>
        <v>#REF!</v>
      </c>
      <c r="S52" s="32" t="e">
        <f>IF(AND('Mapa final'!#REF!="Muy Baja",'Mapa final'!#REF!="Menor"),CONCATENATE("R1C",'Mapa final'!#REF!),"")</f>
        <v>#REF!</v>
      </c>
      <c r="T52" s="32" t="e">
        <f>IF(AND('Mapa final'!#REF!="Muy Baja",'Mapa final'!#REF!="Menor"),CONCATENATE("R1C",'Mapa final'!#REF!),"")</f>
        <v>#REF!</v>
      </c>
      <c r="U52" s="33" t="e">
        <f>IF(AND('Mapa final'!#REF!="Muy Baja",'Mapa final'!#REF!="Menor"),CONCATENATE("R1C",'Mapa final'!#REF!),"")</f>
        <v>#REF!</v>
      </c>
      <c r="V52" s="22" t="e">
        <f>IF(AND('Mapa final'!#REF!="Muy Baja",'Mapa final'!#REF!="Moderado"),CONCATENATE("R1C",'Mapa final'!$Q$14),"")</f>
        <v>#REF!</v>
      </c>
      <c r="W52" s="40" t="e">
        <f>IF(AND('Mapa final'!#REF!="Muy Baja",'Mapa final'!#REF!="Moderado"),CONCATENATE("R1C",'Mapa final'!#REF!),"")</f>
        <v>#REF!</v>
      </c>
      <c r="X52" s="23" t="e">
        <f>IF(AND('Mapa final'!#REF!="Muy Baja",'Mapa final'!#REF!="Moderado"),CONCATENATE("R1C",'Mapa final'!#REF!),"")</f>
        <v>#REF!</v>
      </c>
      <c r="Y52" s="23" t="e">
        <f>IF(AND('Mapa final'!#REF!="Muy Baja",'Mapa final'!#REF!="Moderado"),CONCATENATE("R1C",'Mapa final'!#REF!),"")</f>
        <v>#REF!</v>
      </c>
      <c r="Z52" s="23" t="e">
        <f>IF(AND('Mapa final'!#REF!="Muy Baja",'Mapa final'!#REF!="Moderado"),CONCATENATE("R1C",'Mapa final'!#REF!),"")</f>
        <v>#REF!</v>
      </c>
      <c r="AA52" s="24" t="e">
        <f>IF(AND('Mapa final'!#REF!="Muy Baja",'Mapa final'!#REF!="Moderado"),CONCATENATE("R1C",'Mapa final'!#REF!),"")</f>
        <v>#REF!</v>
      </c>
      <c r="AB52" s="4" t="e">
        <f>IF(AND('Mapa final'!#REF!="Muy Baja",'Mapa final'!#REF!="Mayor"),CONCATENATE("R1C",'Mapa final'!$Q$14),"")</f>
        <v>#REF!</v>
      </c>
      <c r="AC52" s="5" t="e">
        <f>IF(AND('Mapa final'!#REF!="Muy Baja",'Mapa final'!#REF!="Mayor"),CONCATENATE("R1C",'Mapa final'!#REF!),"")</f>
        <v>#REF!</v>
      </c>
      <c r="AD52" s="5" t="e">
        <f>IF(AND('Mapa final'!#REF!="Muy Baja",'Mapa final'!#REF!="Mayor"),CONCATENATE("R1C",'Mapa final'!#REF!),"")</f>
        <v>#REF!</v>
      </c>
      <c r="AE52" s="5" t="e">
        <f>IF(AND('Mapa final'!#REF!="Muy Baja",'Mapa final'!#REF!="Mayor"),CONCATENATE("R1C",'Mapa final'!#REF!),"")</f>
        <v>#REF!</v>
      </c>
      <c r="AF52" s="5" t="e">
        <f>IF(AND('Mapa final'!#REF!="Muy Baja",'Mapa final'!#REF!="Mayor"),CONCATENATE("R1C",'Mapa final'!#REF!),"")</f>
        <v>#REF!</v>
      </c>
      <c r="AG52" s="6" t="e">
        <f>IF(AND('Mapa final'!#REF!="Muy Baja",'Mapa final'!#REF!="Mayor"),CONCATENATE("R1C",'Mapa final'!#REF!),"")</f>
        <v>#REF!</v>
      </c>
      <c r="AH52" s="7" t="e">
        <f>IF(AND('Mapa final'!#REF!="Muy Baja",'Mapa final'!#REF!="Catastrófico"),CONCATENATE("R1C",'Mapa final'!$Q$14),"")</f>
        <v>#REF!</v>
      </c>
      <c r="AI52" s="8" t="e">
        <f>IF(AND('Mapa final'!#REF!="Muy Baja",'Mapa final'!#REF!="Catastrófico"),CONCATENATE("R1C",'Mapa final'!#REF!),"")</f>
        <v>#REF!</v>
      </c>
      <c r="AJ52" s="8" t="e">
        <f>IF(AND('Mapa final'!#REF!="Muy Baja",'Mapa final'!#REF!="Catastrófico"),CONCATENATE("R1C",'Mapa final'!#REF!),"")</f>
        <v>#REF!</v>
      </c>
      <c r="AK52" s="8" t="e">
        <f>IF(AND('Mapa final'!#REF!="Muy Baja",'Mapa final'!#REF!="Catastrófico"),CONCATENATE("R1C",'Mapa final'!#REF!),"")</f>
        <v>#REF!</v>
      </c>
      <c r="AL52" s="8" t="e">
        <f>IF(AND('Mapa final'!#REF!="Muy Baja",'Mapa final'!#REF!="Catastrófico"),CONCATENATE("R1C",'Mapa final'!#REF!),"")</f>
        <v>#REF!</v>
      </c>
      <c r="AM52" s="9" t="e">
        <f>IF(AND('Mapa final'!#REF!="Muy Baja",'Mapa final'!#REF!="Catastrófico"),CONCATENATE("R1C",'Mapa final'!#REF!),"")</f>
        <v>#REF!</v>
      </c>
      <c r="AN52" s="41"/>
      <c r="AO52" s="41"/>
      <c r="AP52" s="41"/>
      <c r="AQ52" s="41"/>
      <c r="AR52" s="41"/>
      <c r="AS52" s="41"/>
      <c r="AT52" s="41"/>
      <c r="AU52" s="41"/>
      <c r="AV52" s="41"/>
      <c r="AW52" s="41"/>
      <c r="AX52" s="41"/>
      <c r="AY52" s="41"/>
      <c r="AZ52" s="41"/>
      <c r="BA52" s="41"/>
      <c r="BB52" s="41"/>
      <c r="BC52" s="41"/>
      <c r="BD52" s="41"/>
      <c r="BE52" s="41"/>
      <c r="BF52" s="41"/>
      <c r="BG52" s="41"/>
      <c r="BH52" s="41"/>
      <c r="BI52" s="41"/>
      <c r="BJ52" s="41"/>
      <c r="BK52" s="41"/>
      <c r="BL52" s="41"/>
      <c r="BM52" s="41"/>
      <c r="BN52" s="41"/>
      <c r="BO52" s="41"/>
      <c r="BP52" s="41"/>
      <c r="BQ52" s="41"/>
      <c r="BR52" s="41"/>
      <c r="BS52" s="41"/>
      <c r="BT52" s="41"/>
      <c r="BU52" s="41"/>
      <c r="BV52" s="41"/>
      <c r="BW52" s="41"/>
      <c r="BX52" s="41"/>
      <c r="BY52" s="41"/>
      <c r="BZ52" s="41"/>
      <c r="CA52" s="41"/>
      <c r="CB52" s="41"/>
    </row>
    <row r="53" spans="1:80" ht="46.5" customHeight="1" x14ac:dyDescent="0.2">
      <c r="A53" s="41"/>
      <c r="B53" s="749"/>
      <c r="C53" s="749"/>
      <c r="D53" s="750"/>
      <c r="E53" s="807"/>
      <c r="F53" s="792"/>
      <c r="G53" s="792"/>
      <c r="H53" s="792"/>
      <c r="I53" s="793"/>
      <c r="J53" s="34" t="e">
        <f>IF(AND('Mapa final'!#REF!="Muy Baja",'Mapa final'!#REF!="Leve"),CONCATENATE("R2C",'Mapa final'!#REF!),"")</f>
        <v>#REF!</v>
      </c>
      <c r="K53" s="35" t="e">
        <f>IF(AND('Mapa final'!#REF!="Muy Baja",'Mapa final'!#REF!="Leve"),CONCATENATE("R2C",'Mapa final'!#REF!),"")</f>
        <v>#REF!</v>
      </c>
      <c r="L53" s="35" t="e">
        <f>IF(AND('Mapa final'!#REF!="Muy Baja",'Mapa final'!#REF!="Leve"),CONCATENATE("R2C",'Mapa final'!#REF!),"")</f>
        <v>#REF!</v>
      </c>
      <c r="M53" s="35" t="e">
        <f>IF(AND('Mapa final'!#REF!="Muy Baja",'Mapa final'!#REF!="Leve"),CONCATENATE("R2C",'Mapa final'!#REF!),"")</f>
        <v>#REF!</v>
      </c>
      <c r="N53" s="35" t="e">
        <f>IF(AND('Mapa final'!#REF!="Muy Baja",'Mapa final'!#REF!="Leve"),CONCATENATE("R2C",'Mapa final'!#REF!),"")</f>
        <v>#REF!</v>
      </c>
      <c r="O53" s="36" t="e">
        <f>IF(AND('Mapa final'!#REF!="Muy Baja",'Mapa final'!#REF!="Leve"),CONCATENATE("R2C",'Mapa final'!#REF!),"")</f>
        <v>#REF!</v>
      </c>
      <c r="P53" s="34" t="e">
        <f>IF(AND('Mapa final'!#REF!="Muy Baja",'Mapa final'!#REF!="Menor"),CONCATENATE("R2C",'Mapa final'!#REF!),"")</f>
        <v>#REF!</v>
      </c>
      <c r="Q53" s="35" t="e">
        <f>IF(AND('Mapa final'!#REF!="Muy Baja",'Mapa final'!#REF!="Menor"),CONCATENATE("R2C",'Mapa final'!#REF!),"")</f>
        <v>#REF!</v>
      </c>
      <c r="R53" s="35" t="e">
        <f>IF(AND('Mapa final'!#REF!="Muy Baja",'Mapa final'!#REF!="Menor"),CONCATENATE("R2C",'Mapa final'!#REF!),"")</f>
        <v>#REF!</v>
      </c>
      <c r="S53" s="35" t="e">
        <f>IF(AND('Mapa final'!#REF!="Muy Baja",'Mapa final'!#REF!="Menor"),CONCATENATE("R2C",'Mapa final'!#REF!),"")</f>
        <v>#REF!</v>
      </c>
      <c r="T53" s="35" t="e">
        <f>IF(AND('Mapa final'!#REF!="Muy Baja",'Mapa final'!#REF!="Menor"),CONCATENATE("R2C",'Mapa final'!#REF!),"")</f>
        <v>#REF!</v>
      </c>
      <c r="U53" s="36" t="e">
        <f>IF(AND('Mapa final'!#REF!="Muy Baja",'Mapa final'!#REF!="Menor"),CONCATENATE("R2C",'Mapa final'!#REF!),"")</f>
        <v>#REF!</v>
      </c>
      <c r="V53" s="25" t="e">
        <f>IF(AND('Mapa final'!#REF!="Muy Baja",'Mapa final'!#REF!="Moderado"),CONCATENATE("R2C",'Mapa final'!#REF!),"")</f>
        <v>#REF!</v>
      </c>
      <c r="W53" s="26" t="e">
        <f>IF(AND('Mapa final'!#REF!="Muy Baja",'Mapa final'!#REF!="Moderado"),CONCATENATE("R2C",'Mapa final'!#REF!),"")</f>
        <v>#REF!</v>
      </c>
      <c r="X53" s="26" t="e">
        <f>IF(AND('Mapa final'!#REF!="Muy Baja",'Mapa final'!#REF!="Moderado"),CONCATENATE("R2C",'Mapa final'!#REF!),"")</f>
        <v>#REF!</v>
      </c>
      <c r="Y53" s="26" t="e">
        <f>IF(AND('Mapa final'!#REF!="Muy Baja",'Mapa final'!#REF!="Moderado"),CONCATENATE("R2C",'Mapa final'!#REF!),"")</f>
        <v>#REF!</v>
      </c>
      <c r="Z53" s="26" t="e">
        <f>IF(AND('Mapa final'!#REF!="Muy Baja",'Mapa final'!#REF!="Moderado"),CONCATENATE("R2C",'Mapa final'!#REF!),"")</f>
        <v>#REF!</v>
      </c>
      <c r="AA53" s="27" t="e">
        <f>IF(AND('Mapa final'!#REF!="Muy Baja",'Mapa final'!#REF!="Moderado"),CONCATENATE("R2C",'Mapa final'!#REF!),"")</f>
        <v>#REF!</v>
      </c>
      <c r="AB53" s="10" t="e">
        <f>IF(AND('Mapa final'!#REF!="Muy Baja",'Mapa final'!#REF!="Mayor"),CONCATENATE("R2C",'Mapa final'!#REF!),"")</f>
        <v>#REF!</v>
      </c>
      <c r="AC53" s="11" t="e">
        <f>IF(AND('Mapa final'!#REF!="Muy Baja",'Mapa final'!#REF!="Mayor"),CONCATENATE("R2C",'Mapa final'!#REF!),"")</f>
        <v>#REF!</v>
      </c>
      <c r="AD53" s="11" t="e">
        <f>IF(AND('Mapa final'!#REF!="Muy Baja",'Mapa final'!#REF!="Mayor"),CONCATENATE("R2C",'Mapa final'!#REF!),"")</f>
        <v>#REF!</v>
      </c>
      <c r="AE53" s="11" t="e">
        <f>IF(AND('Mapa final'!#REF!="Muy Baja",'Mapa final'!#REF!="Mayor"),CONCATENATE("R2C",'Mapa final'!#REF!),"")</f>
        <v>#REF!</v>
      </c>
      <c r="AF53" s="11" t="e">
        <f>IF(AND('Mapa final'!#REF!="Muy Baja",'Mapa final'!#REF!="Mayor"),CONCATENATE("R2C",'Mapa final'!#REF!),"")</f>
        <v>#REF!</v>
      </c>
      <c r="AG53" s="12" t="e">
        <f>IF(AND('Mapa final'!#REF!="Muy Baja",'Mapa final'!#REF!="Mayor"),CONCATENATE("R2C",'Mapa final'!#REF!),"")</f>
        <v>#REF!</v>
      </c>
      <c r="AH53" s="13" t="e">
        <f>IF(AND('Mapa final'!#REF!="Muy Baja",'Mapa final'!#REF!="Catastrófico"),CONCATENATE("R2C",'Mapa final'!#REF!),"")</f>
        <v>#REF!</v>
      </c>
      <c r="AI53" s="14" t="e">
        <f>IF(AND('Mapa final'!#REF!="Muy Baja",'Mapa final'!#REF!="Catastrófico"),CONCATENATE("R2C",'Mapa final'!#REF!),"")</f>
        <v>#REF!</v>
      </c>
      <c r="AJ53" s="14" t="e">
        <f>IF(AND('Mapa final'!#REF!="Muy Baja",'Mapa final'!#REF!="Catastrófico"),CONCATENATE("R2C",'Mapa final'!#REF!),"")</f>
        <v>#REF!</v>
      </c>
      <c r="AK53" s="14" t="e">
        <f>IF(AND('Mapa final'!#REF!="Muy Baja",'Mapa final'!#REF!="Catastrófico"),CONCATENATE("R2C",'Mapa final'!#REF!),"")</f>
        <v>#REF!</v>
      </c>
      <c r="AL53" s="14" t="e">
        <f>IF(AND('Mapa final'!#REF!="Muy Baja",'Mapa final'!#REF!="Catastrófico"),CONCATENATE("R2C",'Mapa final'!#REF!),"")</f>
        <v>#REF!</v>
      </c>
      <c r="AM53" s="15" t="e">
        <f>IF(AND('Mapa final'!#REF!="Muy Baja",'Mapa final'!#REF!="Catastrófico"),CONCATENATE("R2C",'Mapa final'!#REF!),"")</f>
        <v>#REF!</v>
      </c>
      <c r="AN53" s="41"/>
      <c r="AO53" s="41"/>
      <c r="AP53" s="41"/>
      <c r="AQ53" s="41"/>
      <c r="AR53" s="41"/>
      <c r="AS53" s="41"/>
      <c r="AT53" s="41"/>
      <c r="AU53" s="41"/>
      <c r="AV53" s="41"/>
      <c r="AW53" s="41"/>
      <c r="AX53" s="41"/>
      <c r="AY53" s="41"/>
      <c r="AZ53" s="41"/>
      <c r="BA53" s="41"/>
      <c r="BB53" s="41"/>
      <c r="BC53" s="41"/>
      <c r="BD53" s="41"/>
      <c r="BE53" s="41"/>
      <c r="BF53" s="41"/>
      <c r="BG53" s="41"/>
      <c r="BH53" s="41"/>
      <c r="BI53" s="41"/>
      <c r="BJ53" s="41"/>
      <c r="BK53" s="41"/>
      <c r="BL53" s="41"/>
      <c r="BM53" s="41"/>
      <c r="BN53" s="41"/>
      <c r="BO53" s="41"/>
      <c r="BP53" s="41"/>
      <c r="BQ53" s="41"/>
      <c r="BR53" s="41"/>
      <c r="BS53" s="41"/>
      <c r="BT53" s="41"/>
      <c r="BU53" s="41"/>
      <c r="BV53" s="41"/>
      <c r="BW53" s="41"/>
      <c r="BX53" s="41"/>
      <c r="BY53" s="41"/>
      <c r="BZ53" s="41"/>
      <c r="CA53" s="41"/>
      <c r="CB53" s="41"/>
    </row>
    <row r="54" spans="1:80" ht="15" customHeight="1" x14ac:dyDescent="0.2">
      <c r="A54" s="41"/>
      <c r="B54" s="749"/>
      <c r="C54" s="749"/>
      <c r="D54" s="750"/>
      <c r="E54" s="807"/>
      <c r="F54" s="792"/>
      <c r="G54" s="792"/>
      <c r="H54" s="792"/>
      <c r="I54" s="793"/>
      <c r="J54" s="34" t="e">
        <f>IF(AND('Mapa final'!#REF!="Muy Baja",'Mapa final'!#REF!="Leve"),CONCATENATE("R3C",'Mapa final'!#REF!),"")</f>
        <v>#REF!</v>
      </c>
      <c r="K54" s="35" t="e">
        <f>IF(AND('Mapa final'!#REF!="Muy Baja",'Mapa final'!#REF!="Leve"),CONCATENATE("R3C",'Mapa final'!#REF!),"")</f>
        <v>#REF!</v>
      </c>
      <c r="L54" s="35" t="e">
        <f>IF(AND('Mapa final'!#REF!="Muy Baja",'Mapa final'!#REF!="Leve"),CONCATENATE("R3C",'Mapa final'!#REF!),"")</f>
        <v>#REF!</v>
      </c>
      <c r="M54" s="35" t="e">
        <f>IF(AND('Mapa final'!#REF!="Muy Baja",'Mapa final'!#REF!="Leve"),CONCATENATE("R3C",'Mapa final'!#REF!),"")</f>
        <v>#REF!</v>
      </c>
      <c r="N54" s="35" t="e">
        <f>IF(AND('Mapa final'!#REF!="Muy Baja",'Mapa final'!#REF!="Leve"),CONCATENATE("R3C",'Mapa final'!#REF!),"")</f>
        <v>#REF!</v>
      </c>
      <c r="O54" s="36" t="e">
        <f>IF(AND('Mapa final'!#REF!="Muy Baja",'Mapa final'!#REF!="Leve"),CONCATENATE("R3C",'Mapa final'!#REF!),"")</f>
        <v>#REF!</v>
      </c>
      <c r="P54" s="34" t="e">
        <f>IF(AND('Mapa final'!#REF!="Muy Baja",'Mapa final'!#REF!="Menor"),CONCATENATE("R3C",'Mapa final'!#REF!),"")</f>
        <v>#REF!</v>
      </c>
      <c r="Q54" s="35" t="e">
        <f>IF(AND('Mapa final'!#REF!="Muy Baja",'Mapa final'!#REF!="Menor"),CONCATENATE("R3C",'Mapa final'!#REF!),"")</f>
        <v>#REF!</v>
      </c>
      <c r="R54" s="35" t="e">
        <f>IF(AND('Mapa final'!#REF!="Muy Baja",'Mapa final'!#REF!="Menor"),CONCATENATE("R3C",'Mapa final'!#REF!),"")</f>
        <v>#REF!</v>
      </c>
      <c r="S54" s="35" t="e">
        <f>IF(AND('Mapa final'!#REF!="Muy Baja",'Mapa final'!#REF!="Menor"),CONCATENATE("R3C",'Mapa final'!#REF!),"")</f>
        <v>#REF!</v>
      </c>
      <c r="T54" s="35" t="e">
        <f>IF(AND('Mapa final'!#REF!="Muy Baja",'Mapa final'!#REF!="Menor"),CONCATENATE("R3C",'Mapa final'!#REF!),"")</f>
        <v>#REF!</v>
      </c>
      <c r="U54" s="36" t="e">
        <f>IF(AND('Mapa final'!#REF!="Muy Baja",'Mapa final'!#REF!="Menor"),CONCATENATE("R3C",'Mapa final'!#REF!),"")</f>
        <v>#REF!</v>
      </c>
      <c r="V54" s="25" t="e">
        <f>IF(AND('Mapa final'!#REF!="Muy Baja",'Mapa final'!#REF!="Moderado"),CONCATENATE("R3C",'Mapa final'!#REF!),"")</f>
        <v>#REF!</v>
      </c>
      <c r="W54" s="26" t="e">
        <f>IF(AND('Mapa final'!#REF!="Muy Baja",'Mapa final'!#REF!="Moderado"),CONCATENATE("R3C",'Mapa final'!#REF!),"")</f>
        <v>#REF!</v>
      </c>
      <c r="X54" s="26" t="e">
        <f>IF(AND('Mapa final'!#REF!="Muy Baja",'Mapa final'!#REF!="Moderado"),CONCATENATE("R3C",'Mapa final'!#REF!),"")</f>
        <v>#REF!</v>
      </c>
      <c r="Y54" s="26" t="e">
        <f>IF(AND('Mapa final'!#REF!="Muy Baja",'Mapa final'!#REF!="Moderado"),CONCATENATE("R3C",'Mapa final'!#REF!),"")</f>
        <v>#REF!</v>
      </c>
      <c r="Z54" s="26" t="e">
        <f>IF(AND('Mapa final'!#REF!="Muy Baja",'Mapa final'!#REF!="Moderado"),CONCATENATE("R3C",'Mapa final'!#REF!),"")</f>
        <v>#REF!</v>
      </c>
      <c r="AA54" s="27" t="e">
        <f>IF(AND('Mapa final'!#REF!="Muy Baja",'Mapa final'!#REF!="Moderado"),CONCATENATE("R3C",'Mapa final'!#REF!),"")</f>
        <v>#REF!</v>
      </c>
      <c r="AB54" s="10" t="e">
        <f>IF(AND('Mapa final'!#REF!="Muy Baja",'Mapa final'!#REF!="Mayor"),CONCATENATE("R3C",'Mapa final'!#REF!),"")</f>
        <v>#REF!</v>
      </c>
      <c r="AC54" s="11" t="e">
        <f>IF(AND('Mapa final'!#REF!="Muy Baja",'Mapa final'!#REF!="Mayor"),CONCATENATE("R3C",'Mapa final'!#REF!),"")</f>
        <v>#REF!</v>
      </c>
      <c r="AD54" s="11" t="e">
        <f>IF(AND('Mapa final'!#REF!="Muy Baja",'Mapa final'!#REF!="Mayor"),CONCATENATE("R3C",'Mapa final'!#REF!),"")</f>
        <v>#REF!</v>
      </c>
      <c r="AE54" s="11" t="e">
        <f>IF(AND('Mapa final'!#REF!="Muy Baja",'Mapa final'!#REF!="Mayor"),CONCATENATE("R3C",'Mapa final'!#REF!),"")</f>
        <v>#REF!</v>
      </c>
      <c r="AF54" s="11" t="e">
        <f>IF(AND('Mapa final'!#REF!="Muy Baja",'Mapa final'!#REF!="Mayor"),CONCATENATE("R3C",'Mapa final'!#REF!),"")</f>
        <v>#REF!</v>
      </c>
      <c r="AG54" s="12" t="e">
        <f>IF(AND('Mapa final'!#REF!="Muy Baja",'Mapa final'!#REF!="Mayor"),CONCATENATE("R3C",'Mapa final'!#REF!),"")</f>
        <v>#REF!</v>
      </c>
      <c r="AH54" s="13" t="e">
        <f>IF(AND('Mapa final'!#REF!="Muy Baja",'Mapa final'!#REF!="Catastrófico"),CONCATENATE("R3C",'Mapa final'!#REF!),"")</f>
        <v>#REF!</v>
      </c>
      <c r="AI54" s="14" t="e">
        <f>IF(AND('Mapa final'!#REF!="Muy Baja",'Mapa final'!#REF!="Catastrófico"),CONCATENATE("R3C",'Mapa final'!#REF!),"")</f>
        <v>#REF!</v>
      </c>
      <c r="AJ54" s="14" t="e">
        <f>IF(AND('Mapa final'!#REF!="Muy Baja",'Mapa final'!#REF!="Catastrófico"),CONCATENATE("R3C",'Mapa final'!#REF!),"")</f>
        <v>#REF!</v>
      </c>
      <c r="AK54" s="14" t="e">
        <f>IF(AND('Mapa final'!#REF!="Muy Baja",'Mapa final'!#REF!="Catastrófico"),CONCATENATE("R3C",'Mapa final'!#REF!),"")</f>
        <v>#REF!</v>
      </c>
      <c r="AL54" s="14" t="e">
        <f>IF(AND('Mapa final'!#REF!="Muy Baja",'Mapa final'!#REF!="Catastrófico"),CONCATENATE("R3C",'Mapa final'!#REF!),"")</f>
        <v>#REF!</v>
      </c>
      <c r="AM54" s="15" t="e">
        <f>IF(AND('Mapa final'!#REF!="Muy Baja",'Mapa final'!#REF!="Catastrófico"),CONCATENATE("R3C",'Mapa final'!#REF!),"")</f>
        <v>#REF!</v>
      </c>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row>
    <row r="55" spans="1:80" ht="15" customHeight="1" x14ac:dyDescent="0.2">
      <c r="A55" s="41"/>
      <c r="B55" s="749"/>
      <c r="C55" s="749"/>
      <c r="D55" s="750"/>
      <c r="E55" s="791"/>
      <c r="F55" s="792"/>
      <c r="G55" s="792"/>
      <c r="H55" s="792"/>
      <c r="I55" s="793"/>
      <c r="J55" s="34" t="e">
        <f>IF(AND('Mapa final'!#REF!="Muy Baja",'Mapa final'!#REF!="Leve"),CONCATENATE("R4C",'Mapa final'!#REF!),"")</f>
        <v>#REF!</v>
      </c>
      <c r="K55" s="35" t="e">
        <f>IF(AND('Mapa final'!#REF!="Muy Baja",'Mapa final'!#REF!="Leve"),CONCATENATE("R4C",'Mapa final'!#REF!),"")</f>
        <v>#REF!</v>
      </c>
      <c r="L55" s="35" t="e">
        <f>IF(AND('Mapa final'!#REF!="Muy Baja",'Mapa final'!#REF!="Leve"),CONCATENATE("R4C",'Mapa final'!#REF!),"")</f>
        <v>#REF!</v>
      </c>
      <c r="M55" s="35" t="e">
        <f>IF(AND('Mapa final'!#REF!="Muy Baja",'Mapa final'!#REF!="Leve"),CONCATENATE("R4C",'Mapa final'!#REF!),"")</f>
        <v>#REF!</v>
      </c>
      <c r="N55" s="35" t="e">
        <f>IF(AND('Mapa final'!#REF!="Muy Baja",'Mapa final'!#REF!="Leve"),CONCATENATE("R4C",'Mapa final'!#REF!),"")</f>
        <v>#REF!</v>
      </c>
      <c r="O55" s="36" t="e">
        <f>IF(AND('Mapa final'!#REF!="Muy Baja",'Mapa final'!#REF!="Leve"),CONCATENATE("R4C",'Mapa final'!#REF!),"")</f>
        <v>#REF!</v>
      </c>
      <c r="P55" s="34" t="e">
        <f>IF(AND('Mapa final'!#REF!="Muy Baja",'Mapa final'!#REF!="Menor"),CONCATENATE("R4C",'Mapa final'!#REF!),"")</f>
        <v>#REF!</v>
      </c>
      <c r="Q55" s="35" t="e">
        <f>IF(AND('Mapa final'!#REF!="Muy Baja",'Mapa final'!#REF!="Menor"),CONCATENATE("R4C",'Mapa final'!#REF!),"")</f>
        <v>#REF!</v>
      </c>
      <c r="R55" s="35" t="e">
        <f>IF(AND('Mapa final'!#REF!="Muy Baja",'Mapa final'!#REF!="Menor"),CONCATENATE("R4C",'Mapa final'!#REF!),"")</f>
        <v>#REF!</v>
      </c>
      <c r="S55" s="35" t="e">
        <f>IF(AND('Mapa final'!#REF!="Muy Baja",'Mapa final'!#REF!="Menor"),CONCATENATE("R4C",'Mapa final'!#REF!),"")</f>
        <v>#REF!</v>
      </c>
      <c r="T55" s="35" t="e">
        <f>IF(AND('Mapa final'!#REF!="Muy Baja",'Mapa final'!#REF!="Menor"),CONCATENATE("R4C",'Mapa final'!#REF!),"")</f>
        <v>#REF!</v>
      </c>
      <c r="U55" s="36" t="e">
        <f>IF(AND('Mapa final'!#REF!="Muy Baja",'Mapa final'!#REF!="Menor"),CONCATENATE("R4C",'Mapa final'!#REF!),"")</f>
        <v>#REF!</v>
      </c>
      <c r="V55" s="25" t="e">
        <f>IF(AND('Mapa final'!#REF!="Muy Baja",'Mapa final'!#REF!="Moderado"),CONCATENATE("R4C",'Mapa final'!#REF!),"")</f>
        <v>#REF!</v>
      </c>
      <c r="W55" s="26" t="e">
        <f>IF(AND('Mapa final'!#REF!="Muy Baja",'Mapa final'!#REF!="Moderado"),CONCATENATE("R4C",'Mapa final'!#REF!),"")</f>
        <v>#REF!</v>
      </c>
      <c r="X55" s="26" t="e">
        <f>IF(AND('Mapa final'!#REF!="Muy Baja",'Mapa final'!#REF!="Moderado"),CONCATENATE("R4C",'Mapa final'!#REF!),"")</f>
        <v>#REF!</v>
      </c>
      <c r="Y55" s="26" t="e">
        <f>IF(AND('Mapa final'!#REF!="Muy Baja",'Mapa final'!#REF!="Moderado"),CONCATENATE("R4C",'Mapa final'!#REF!),"")</f>
        <v>#REF!</v>
      </c>
      <c r="Z55" s="26" t="e">
        <f>IF(AND('Mapa final'!#REF!="Muy Baja",'Mapa final'!#REF!="Moderado"),CONCATENATE("R4C",'Mapa final'!#REF!),"")</f>
        <v>#REF!</v>
      </c>
      <c r="AA55" s="27" t="e">
        <f>IF(AND('Mapa final'!#REF!="Muy Baja",'Mapa final'!#REF!="Moderado"),CONCATENATE("R4C",'Mapa final'!#REF!),"")</f>
        <v>#REF!</v>
      </c>
      <c r="AB55" s="10" t="e">
        <f>IF(AND('Mapa final'!#REF!="Muy Baja",'Mapa final'!#REF!="Mayor"),CONCATENATE("R4C",'Mapa final'!#REF!),"")</f>
        <v>#REF!</v>
      </c>
      <c r="AC55" s="11" t="e">
        <f>IF(AND('Mapa final'!#REF!="Muy Baja",'Mapa final'!#REF!="Mayor"),CONCATENATE("R4C",'Mapa final'!#REF!),"")</f>
        <v>#REF!</v>
      </c>
      <c r="AD55" s="11" t="e">
        <f>IF(AND('Mapa final'!#REF!="Muy Baja",'Mapa final'!#REF!="Mayor"),CONCATENATE("R4C",'Mapa final'!#REF!),"")</f>
        <v>#REF!</v>
      </c>
      <c r="AE55" s="11" t="e">
        <f>IF(AND('Mapa final'!#REF!="Muy Baja",'Mapa final'!#REF!="Mayor"),CONCATENATE("R4C",'Mapa final'!#REF!),"")</f>
        <v>#REF!</v>
      </c>
      <c r="AF55" s="11" t="e">
        <f>IF(AND('Mapa final'!#REF!="Muy Baja",'Mapa final'!#REF!="Mayor"),CONCATENATE("R4C",'Mapa final'!#REF!),"")</f>
        <v>#REF!</v>
      </c>
      <c r="AG55" s="12" t="e">
        <f>IF(AND('Mapa final'!#REF!="Muy Baja",'Mapa final'!#REF!="Mayor"),CONCATENATE("R4C",'Mapa final'!#REF!),"")</f>
        <v>#REF!</v>
      </c>
      <c r="AH55" s="13" t="e">
        <f>IF(AND('Mapa final'!#REF!="Muy Baja",'Mapa final'!#REF!="Catastrófico"),CONCATENATE("R4C",'Mapa final'!#REF!),"")</f>
        <v>#REF!</v>
      </c>
      <c r="AI55" s="14" t="e">
        <f>IF(AND('Mapa final'!#REF!="Muy Baja",'Mapa final'!#REF!="Catastrófico"),CONCATENATE("R4C",'Mapa final'!#REF!),"")</f>
        <v>#REF!</v>
      </c>
      <c r="AJ55" s="14" t="e">
        <f>IF(AND('Mapa final'!#REF!="Muy Baja",'Mapa final'!#REF!="Catastrófico"),CONCATENATE("R4C",'Mapa final'!#REF!),"")</f>
        <v>#REF!</v>
      </c>
      <c r="AK55" s="14" t="e">
        <f>IF(AND('Mapa final'!#REF!="Muy Baja",'Mapa final'!#REF!="Catastrófico"),CONCATENATE("R4C",'Mapa final'!#REF!),"")</f>
        <v>#REF!</v>
      </c>
      <c r="AL55" s="14" t="e">
        <f>IF(AND('Mapa final'!#REF!="Muy Baja",'Mapa final'!#REF!="Catastrófico"),CONCATENATE("R4C",'Mapa final'!#REF!),"")</f>
        <v>#REF!</v>
      </c>
      <c r="AM55" s="15" t="e">
        <f>IF(AND('Mapa final'!#REF!="Muy Baja",'Mapa final'!#REF!="Catastrófico"),CONCATENATE("R4C",'Mapa final'!#REF!),"")</f>
        <v>#REF!</v>
      </c>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row>
    <row r="56" spans="1:80" ht="15" customHeight="1" x14ac:dyDescent="0.2">
      <c r="A56" s="41"/>
      <c r="B56" s="749"/>
      <c r="C56" s="749"/>
      <c r="D56" s="750"/>
      <c r="E56" s="791"/>
      <c r="F56" s="792"/>
      <c r="G56" s="792"/>
      <c r="H56" s="792"/>
      <c r="I56" s="793"/>
      <c r="J56" s="34" t="e">
        <f>IF(AND('Mapa final'!#REF!="Muy Baja",'Mapa final'!#REF!="Leve"),CONCATENATE("R5C",'Mapa final'!#REF!),"")</f>
        <v>#REF!</v>
      </c>
      <c r="K56" s="35" t="e">
        <f>IF(AND('Mapa final'!#REF!="Muy Baja",'Mapa final'!#REF!="Leve"),CONCATENATE("R5C",'Mapa final'!#REF!),"")</f>
        <v>#REF!</v>
      </c>
      <c r="L56" s="35" t="e">
        <f>IF(AND('Mapa final'!#REF!="Muy Baja",'Mapa final'!#REF!="Leve"),CONCATENATE("R5C",'Mapa final'!#REF!),"")</f>
        <v>#REF!</v>
      </c>
      <c r="M56" s="35" t="e">
        <f>IF(AND('Mapa final'!#REF!="Muy Baja",'Mapa final'!#REF!="Leve"),CONCATENATE("R5C",'Mapa final'!#REF!),"")</f>
        <v>#REF!</v>
      </c>
      <c r="N56" s="35" t="e">
        <f>IF(AND('Mapa final'!#REF!="Muy Baja",'Mapa final'!#REF!="Leve"),CONCATENATE("R5C",'Mapa final'!#REF!),"")</f>
        <v>#REF!</v>
      </c>
      <c r="O56" s="36" t="e">
        <f>IF(AND('Mapa final'!#REF!="Muy Baja",'Mapa final'!#REF!="Leve"),CONCATENATE("R5C",'Mapa final'!#REF!),"")</f>
        <v>#REF!</v>
      </c>
      <c r="P56" s="34" t="e">
        <f>IF(AND('Mapa final'!#REF!="Muy Baja",'Mapa final'!#REF!="Menor"),CONCATENATE("R5C",'Mapa final'!#REF!),"")</f>
        <v>#REF!</v>
      </c>
      <c r="Q56" s="35" t="e">
        <f>IF(AND('Mapa final'!#REF!="Muy Baja",'Mapa final'!#REF!="Menor"),CONCATENATE("R5C",'Mapa final'!#REF!),"")</f>
        <v>#REF!</v>
      </c>
      <c r="R56" s="35" t="e">
        <f>IF(AND('Mapa final'!#REF!="Muy Baja",'Mapa final'!#REF!="Menor"),CONCATENATE("R5C",'Mapa final'!#REF!),"")</f>
        <v>#REF!</v>
      </c>
      <c r="S56" s="35" t="e">
        <f>IF(AND('Mapa final'!#REF!="Muy Baja",'Mapa final'!#REF!="Menor"),CONCATENATE("R5C",'Mapa final'!#REF!),"")</f>
        <v>#REF!</v>
      </c>
      <c r="T56" s="35" t="e">
        <f>IF(AND('Mapa final'!#REF!="Muy Baja",'Mapa final'!#REF!="Menor"),CONCATENATE("R5C",'Mapa final'!#REF!),"")</f>
        <v>#REF!</v>
      </c>
      <c r="U56" s="36" t="e">
        <f>IF(AND('Mapa final'!#REF!="Muy Baja",'Mapa final'!#REF!="Menor"),CONCATENATE("R5C",'Mapa final'!#REF!),"")</f>
        <v>#REF!</v>
      </c>
      <c r="V56" s="25" t="e">
        <f>IF(AND('Mapa final'!#REF!="Muy Baja",'Mapa final'!#REF!="Moderado"),CONCATENATE("R5C",'Mapa final'!#REF!),"")</f>
        <v>#REF!</v>
      </c>
      <c r="W56" s="26" t="e">
        <f>IF(AND('Mapa final'!#REF!="Muy Baja",'Mapa final'!#REF!="Moderado"),CONCATENATE("R5C",'Mapa final'!#REF!),"")</f>
        <v>#REF!</v>
      </c>
      <c r="X56" s="26" t="e">
        <f>IF(AND('Mapa final'!#REF!="Muy Baja",'Mapa final'!#REF!="Moderado"),CONCATENATE("R5C",'Mapa final'!#REF!),"")</f>
        <v>#REF!</v>
      </c>
      <c r="Y56" s="26" t="e">
        <f>IF(AND('Mapa final'!#REF!="Muy Baja",'Mapa final'!#REF!="Moderado"),CONCATENATE("R5C",'Mapa final'!#REF!),"")</f>
        <v>#REF!</v>
      </c>
      <c r="Z56" s="26" t="e">
        <f>IF(AND('Mapa final'!#REF!="Muy Baja",'Mapa final'!#REF!="Moderado"),CONCATENATE("R5C",'Mapa final'!#REF!),"")</f>
        <v>#REF!</v>
      </c>
      <c r="AA56" s="27" t="e">
        <f>IF(AND('Mapa final'!#REF!="Muy Baja",'Mapa final'!#REF!="Moderado"),CONCATENATE("R5C",'Mapa final'!#REF!),"")</f>
        <v>#REF!</v>
      </c>
      <c r="AB56" s="10" t="e">
        <f>IF(AND('Mapa final'!#REF!="Muy Baja",'Mapa final'!#REF!="Mayor"),CONCATENATE("R5C",'Mapa final'!#REF!),"")</f>
        <v>#REF!</v>
      </c>
      <c r="AC56" s="11" t="e">
        <f>IF(AND('Mapa final'!#REF!="Muy Baja",'Mapa final'!#REF!="Mayor"),CONCATENATE("R5C",'Mapa final'!#REF!),"")</f>
        <v>#REF!</v>
      </c>
      <c r="AD56" s="11" t="e">
        <f>IF(AND('Mapa final'!#REF!="Muy Baja",'Mapa final'!#REF!="Mayor"),CONCATENATE("R5C",'Mapa final'!#REF!),"")</f>
        <v>#REF!</v>
      </c>
      <c r="AE56" s="11" t="e">
        <f>IF(AND('Mapa final'!#REF!="Muy Baja",'Mapa final'!#REF!="Mayor"),CONCATENATE("R5C",'Mapa final'!#REF!),"")</f>
        <v>#REF!</v>
      </c>
      <c r="AF56" s="11" t="e">
        <f>IF(AND('Mapa final'!#REF!="Muy Baja",'Mapa final'!#REF!="Mayor"),CONCATENATE("R5C",'Mapa final'!#REF!),"")</f>
        <v>#REF!</v>
      </c>
      <c r="AG56" s="12" t="e">
        <f>IF(AND('Mapa final'!#REF!="Muy Baja",'Mapa final'!#REF!="Mayor"),CONCATENATE("R5C",'Mapa final'!#REF!),"")</f>
        <v>#REF!</v>
      </c>
      <c r="AH56" s="13" t="e">
        <f>IF(AND('Mapa final'!#REF!="Muy Baja",'Mapa final'!#REF!="Catastrófico"),CONCATENATE("R5C",'Mapa final'!#REF!),"")</f>
        <v>#REF!</v>
      </c>
      <c r="AI56" s="14" t="e">
        <f>IF(AND('Mapa final'!#REF!="Muy Baja",'Mapa final'!#REF!="Catastrófico"),CONCATENATE("R5C",'Mapa final'!#REF!),"")</f>
        <v>#REF!</v>
      </c>
      <c r="AJ56" s="14" t="e">
        <f>IF(AND('Mapa final'!#REF!="Muy Baja",'Mapa final'!#REF!="Catastrófico"),CONCATENATE("R5C",'Mapa final'!#REF!),"")</f>
        <v>#REF!</v>
      </c>
      <c r="AK56" s="14" t="e">
        <f>IF(AND('Mapa final'!#REF!="Muy Baja",'Mapa final'!#REF!="Catastrófico"),CONCATENATE("R5C",'Mapa final'!#REF!),"")</f>
        <v>#REF!</v>
      </c>
      <c r="AL56" s="14" t="e">
        <f>IF(AND('Mapa final'!#REF!="Muy Baja",'Mapa final'!#REF!="Catastrófico"),CONCATENATE("R5C",'Mapa final'!#REF!),"")</f>
        <v>#REF!</v>
      </c>
      <c r="AM56" s="15" t="e">
        <f>IF(AND('Mapa final'!#REF!="Muy Baja",'Mapa final'!#REF!="Catastrófico"),CONCATENATE("R5C",'Mapa final'!#REF!),"")</f>
        <v>#REF!</v>
      </c>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row>
    <row r="57" spans="1:80" ht="15" customHeight="1" x14ac:dyDescent="0.2">
      <c r="A57" s="41"/>
      <c r="B57" s="749"/>
      <c r="C57" s="749"/>
      <c r="D57" s="750"/>
      <c r="E57" s="791"/>
      <c r="F57" s="792"/>
      <c r="G57" s="792"/>
      <c r="H57" s="792"/>
      <c r="I57" s="793"/>
      <c r="J57" s="34" t="e">
        <f>IF(AND('Mapa final'!#REF!="Muy Baja",'Mapa final'!#REF!="Leve"),CONCATENATE("R6C",'Mapa final'!#REF!),"")</f>
        <v>#REF!</v>
      </c>
      <c r="K57" s="35" t="e">
        <f>IF(AND('Mapa final'!#REF!="Muy Baja",'Mapa final'!#REF!="Leve"),CONCATENATE("R6C",'Mapa final'!#REF!),"")</f>
        <v>#REF!</v>
      </c>
      <c r="L57" s="35" t="e">
        <f>IF(AND('Mapa final'!#REF!="Muy Baja",'Mapa final'!#REF!="Leve"),CONCATENATE("R6C",'Mapa final'!#REF!),"")</f>
        <v>#REF!</v>
      </c>
      <c r="M57" s="35" t="e">
        <f>IF(AND('Mapa final'!#REF!="Muy Baja",'Mapa final'!#REF!="Leve"),CONCATENATE("R6C",'Mapa final'!#REF!),"")</f>
        <v>#REF!</v>
      </c>
      <c r="N57" s="35" t="e">
        <f>IF(AND('Mapa final'!#REF!="Muy Baja",'Mapa final'!#REF!="Leve"),CONCATENATE("R6C",'Mapa final'!#REF!),"")</f>
        <v>#REF!</v>
      </c>
      <c r="O57" s="36" t="e">
        <f>IF(AND('Mapa final'!#REF!="Muy Baja",'Mapa final'!#REF!="Leve"),CONCATENATE("R6C",'Mapa final'!#REF!),"")</f>
        <v>#REF!</v>
      </c>
      <c r="P57" s="34" t="e">
        <f>IF(AND('Mapa final'!#REF!="Muy Baja",'Mapa final'!#REF!="Menor"),CONCATENATE("R6C",'Mapa final'!#REF!),"")</f>
        <v>#REF!</v>
      </c>
      <c r="Q57" s="35" t="e">
        <f>IF(AND('Mapa final'!#REF!="Muy Baja",'Mapa final'!#REF!="Menor"),CONCATENATE("R6C",'Mapa final'!#REF!),"")</f>
        <v>#REF!</v>
      </c>
      <c r="R57" s="35" t="e">
        <f>IF(AND('Mapa final'!#REF!="Muy Baja",'Mapa final'!#REF!="Menor"),CONCATENATE("R6C",'Mapa final'!#REF!),"")</f>
        <v>#REF!</v>
      </c>
      <c r="S57" s="35" t="e">
        <f>IF(AND('Mapa final'!#REF!="Muy Baja",'Mapa final'!#REF!="Menor"),CONCATENATE("R6C",'Mapa final'!#REF!),"")</f>
        <v>#REF!</v>
      </c>
      <c r="T57" s="35" t="e">
        <f>IF(AND('Mapa final'!#REF!="Muy Baja",'Mapa final'!#REF!="Menor"),CONCATENATE("R6C",'Mapa final'!#REF!),"")</f>
        <v>#REF!</v>
      </c>
      <c r="U57" s="36" t="e">
        <f>IF(AND('Mapa final'!#REF!="Muy Baja",'Mapa final'!#REF!="Menor"),CONCATENATE("R6C",'Mapa final'!#REF!),"")</f>
        <v>#REF!</v>
      </c>
      <c r="V57" s="25" t="e">
        <f>IF(AND('Mapa final'!#REF!="Muy Baja",'Mapa final'!#REF!="Moderado"),CONCATENATE("R6C",'Mapa final'!#REF!),"")</f>
        <v>#REF!</v>
      </c>
      <c r="W57" s="26" t="e">
        <f>IF(AND('Mapa final'!#REF!="Muy Baja",'Mapa final'!#REF!="Moderado"),CONCATENATE("R6C",'Mapa final'!#REF!),"")</f>
        <v>#REF!</v>
      </c>
      <c r="X57" s="26" t="e">
        <f>IF(AND('Mapa final'!#REF!="Muy Baja",'Mapa final'!#REF!="Moderado"),CONCATENATE("R6C",'Mapa final'!#REF!),"")</f>
        <v>#REF!</v>
      </c>
      <c r="Y57" s="26" t="e">
        <f>IF(AND('Mapa final'!#REF!="Muy Baja",'Mapa final'!#REF!="Moderado"),CONCATENATE("R6C",'Mapa final'!#REF!),"")</f>
        <v>#REF!</v>
      </c>
      <c r="Z57" s="26" t="e">
        <f>IF(AND('Mapa final'!#REF!="Muy Baja",'Mapa final'!#REF!="Moderado"),CONCATENATE("R6C",'Mapa final'!#REF!),"")</f>
        <v>#REF!</v>
      </c>
      <c r="AA57" s="27" t="e">
        <f>IF(AND('Mapa final'!#REF!="Muy Baja",'Mapa final'!#REF!="Moderado"),CONCATENATE("R6C",'Mapa final'!#REF!),"")</f>
        <v>#REF!</v>
      </c>
      <c r="AB57" s="10" t="e">
        <f>IF(AND('Mapa final'!#REF!="Muy Baja",'Mapa final'!#REF!="Mayor"),CONCATENATE("R6C",'Mapa final'!#REF!),"")</f>
        <v>#REF!</v>
      </c>
      <c r="AC57" s="11" t="e">
        <f>IF(AND('Mapa final'!#REF!="Muy Baja",'Mapa final'!#REF!="Mayor"),CONCATENATE("R6C",'Mapa final'!#REF!),"")</f>
        <v>#REF!</v>
      </c>
      <c r="AD57" s="11" t="e">
        <f>IF(AND('Mapa final'!#REF!="Muy Baja",'Mapa final'!#REF!="Mayor"),CONCATENATE("R6C",'Mapa final'!#REF!),"")</f>
        <v>#REF!</v>
      </c>
      <c r="AE57" s="11" t="e">
        <f>IF(AND('Mapa final'!#REF!="Muy Baja",'Mapa final'!#REF!="Mayor"),CONCATENATE("R6C",'Mapa final'!#REF!),"")</f>
        <v>#REF!</v>
      </c>
      <c r="AF57" s="11" t="e">
        <f>IF(AND('Mapa final'!#REF!="Muy Baja",'Mapa final'!#REF!="Mayor"),CONCATENATE("R6C",'Mapa final'!#REF!),"")</f>
        <v>#REF!</v>
      </c>
      <c r="AG57" s="12" t="e">
        <f>IF(AND('Mapa final'!#REF!="Muy Baja",'Mapa final'!#REF!="Mayor"),CONCATENATE("R6C",'Mapa final'!#REF!),"")</f>
        <v>#REF!</v>
      </c>
      <c r="AH57" s="13" t="e">
        <f>IF(AND('Mapa final'!#REF!="Muy Baja",'Mapa final'!#REF!="Catastrófico"),CONCATENATE("R6C",'Mapa final'!#REF!),"")</f>
        <v>#REF!</v>
      </c>
      <c r="AI57" s="14" t="e">
        <f>IF(AND('Mapa final'!#REF!="Muy Baja",'Mapa final'!#REF!="Catastrófico"),CONCATENATE("R6C",'Mapa final'!#REF!),"")</f>
        <v>#REF!</v>
      </c>
      <c r="AJ57" s="14" t="e">
        <f>IF(AND('Mapa final'!#REF!="Muy Baja",'Mapa final'!#REF!="Catastrófico"),CONCATENATE("R6C",'Mapa final'!#REF!),"")</f>
        <v>#REF!</v>
      </c>
      <c r="AK57" s="14" t="e">
        <f>IF(AND('Mapa final'!#REF!="Muy Baja",'Mapa final'!#REF!="Catastrófico"),CONCATENATE("R6C",'Mapa final'!#REF!),"")</f>
        <v>#REF!</v>
      </c>
      <c r="AL57" s="14" t="e">
        <f>IF(AND('Mapa final'!#REF!="Muy Baja",'Mapa final'!#REF!="Catastrófico"),CONCATENATE("R6C",'Mapa final'!#REF!),"")</f>
        <v>#REF!</v>
      </c>
      <c r="AM57" s="15" t="e">
        <f>IF(AND('Mapa final'!#REF!="Muy Baja",'Mapa final'!#REF!="Catastrófico"),CONCATENATE("R6C",'Mapa final'!#REF!),"")</f>
        <v>#REF!</v>
      </c>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row>
    <row r="58" spans="1:80" ht="15" customHeight="1" x14ac:dyDescent="0.2">
      <c r="A58" s="41"/>
      <c r="B58" s="749"/>
      <c r="C58" s="749"/>
      <c r="D58" s="750"/>
      <c r="E58" s="791"/>
      <c r="F58" s="792"/>
      <c r="G58" s="792"/>
      <c r="H58" s="792"/>
      <c r="I58" s="793"/>
      <c r="J58" s="34" t="e">
        <f>IF(AND('Mapa final'!#REF!="Muy Baja",'Mapa final'!#REF!="Leve"),CONCATENATE("R7C",'Mapa final'!#REF!),"")</f>
        <v>#REF!</v>
      </c>
      <c r="K58" s="35" t="e">
        <f>IF(AND('Mapa final'!#REF!="Muy Baja",'Mapa final'!#REF!="Leve"),CONCATENATE("R7C",'Mapa final'!#REF!),"")</f>
        <v>#REF!</v>
      </c>
      <c r="L58" s="35" t="e">
        <f>IF(AND('Mapa final'!#REF!="Muy Baja",'Mapa final'!#REF!="Leve"),CONCATENATE("R7C",'Mapa final'!#REF!),"")</f>
        <v>#REF!</v>
      </c>
      <c r="M58" s="35" t="e">
        <f>IF(AND('Mapa final'!#REF!="Muy Baja",'Mapa final'!#REF!="Leve"),CONCATENATE("R7C",'Mapa final'!#REF!),"")</f>
        <v>#REF!</v>
      </c>
      <c r="N58" s="35" t="e">
        <f>IF(AND('Mapa final'!#REF!="Muy Baja",'Mapa final'!#REF!="Leve"),CONCATENATE("R7C",'Mapa final'!#REF!),"")</f>
        <v>#REF!</v>
      </c>
      <c r="O58" s="36" t="e">
        <f>IF(AND('Mapa final'!#REF!="Muy Baja",'Mapa final'!#REF!="Leve"),CONCATENATE("R7C",'Mapa final'!#REF!),"")</f>
        <v>#REF!</v>
      </c>
      <c r="P58" s="34" t="e">
        <f>IF(AND('Mapa final'!#REF!="Muy Baja",'Mapa final'!#REF!="Menor"),CONCATENATE("R7C",'Mapa final'!#REF!),"")</f>
        <v>#REF!</v>
      </c>
      <c r="Q58" s="35" t="e">
        <f>IF(AND('Mapa final'!#REF!="Muy Baja",'Mapa final'!#REF!="Menor"),CONCATENATE("R7C",'Mapa final'!#REF!),"")</f>
        <v>#REF!</v>
      </c>
      <c r="R58" s="35" t="e">
        <f>IF(AND('Mapa final'!#REF!="Muy Baja",'Mapa final'!#REF!="Menor"),CONCATENATE("R7C",'Mapa final'!#REF!),"")</f>
        <v>#REF!</v>
      </c>
      <c r="S58" s="35" t="e">
        <f>IF(AND('Mapa final'!#REF!="Muy Baja",'Mapa final'!#REF!="Menor"),CONCATENATE("R7C",'Mapa final'!#REF!),"")</f>
        <v>#REF!</v>
      </c>
      <c r="T58" s="35" t="e">
        <f>IF(AND('Mapa final'!#REF!="Muy Baja",'Mapa final'!#REF!="Menor"),CONCATENATE("R7C",'Mapa final'!#REF!),"")</f>
        <v>#REF!</v>
      </c>
      <c r="U58" s="36" t="e">
        <f>IF(AND('Mapa final'!#REF!="Muy Baja",'Mapa final'!#REF!="Menor"),CONCATENATE("R7C",'Mapa final'!#REF!),"")</f>
        <v>#REF!</v>
      </c>
      <c r="V58" s="25" t="e">
        <f>IF(AND('Mapa final'!#REF!="Muy Baja",'Mapa final'!#REF!="Moderado"),CONCATENATE("R7C",'Mapa final'!#REF!),"")</f>
        <v>#REF!</v>
      </c>
      <c r="W58" s="26" t="e">
        <f>IF(AND('Mapa final'!#REF!="Muy Baja",'Mapa final'!#REF!="Moderado"),CONCATENATE("R7C",'Mapa final'!#REF!),"")</f>
        <v>#REF!</v>
      </c>
      <c r="X58" s="26" t="e">
        <f>IF(AND('Mapa final'!#REF!="Muy Baja",'Mapa final'!#REF!="Moderado"),CONCATENATE("R7C",'Mapa final'!#REF!),"")</f>
        <v>#REF!</v>
      </c>
      <c r="Y58" s="26" t="e">
        <f>IF(AND('Mapa final'!#REF!="Muy Baja",'Mapa final'!#REF!="Moderado"),CONCATENATE("R7C",'Mapa final'!#REF!),"")</f>
        <v>#REF!</v>
      </c>
      <c r="Z58" s="26" t="e">
        <f>IF(AND('Mapa final'!#REF!="Muy Baja",'Mapa final'!#REF!="Moderado"),CONCATENATE("R7C",'Mapa final'!#REF!),"")</f>
        <v>#REF!</v>
      </c>
      <c r="AA58" s="27" t="e">
        <f>IF(AND('Mapa final'!#REF!="Muy Baja",'Mapa final'!#REF!="Moderado"),CONCATENATE("R7C",'Mapa final'!#REF!),"")</f>
        <v>#REF!</v>
      </c>
      <c r="AB58" s="10" t="e">
        <f>IF(AND('Mapa final'!#REF!="Muy Baja",'Mapa final'!#REF!="Mayor"),CONCATENATE("R7C",'Mapa final'!#REF!),"")</f>
        <v>#REF!</v>
      </c>
      <c r="AC58" s="11" t="e">
        <f>IF(AND('Mapa final'!#REF!="Muy Baja",'Mapa final'!#REF!="Mayor"),CONCATENATE("R7C",'Mapa final'!#REF!),"")</f>
        <v>#REF!</v>
      </c>
      <c r="AD58" s="11" t="e">
        <f>IF(AND('Mapa final'!#REF!="Muy Baja",'Mapa final'!#REF!="Mayor"),CONCATENATE("R7C",'Mapa final'!#REF!),"")</f>
        <v>#REF!</v>
      </c>
      <c r="AE58" s="11" t="e">
        <f>IF(AND('Mapa final'!#REF!="Muy Baja",'Mapa final'!#REF!="Mayor"),CONCATENATE("R7C",'Mapa final'!#REF!),"")</f>
        <v>#REF!</v>
      </c>
      <c r="AF58" s="11" t="e">
        <f>IF(AND('Mapa final'!#REF!="Muy Baja",'Mapa final'!#REF!="Mayor"),CONCATENATE("R7C",'Mapa final'!#REF!),"")</f>
        <v>#REF!</v>
      </c>
      <c r="AG58" s="12" t="e">
        <f>IF(AND('Mapa final'!#REF!="Muy Baja",'Mapa final'!#REF!="Mayor"),CONCATENATE("R7C",'Mapa final'!#REF!),"")</f>
        <v>#REF!</v>
      </c>
      <c r="AH58" s="13" t="e">
        <f>IF(AND('Mapa final'!#REF!="Muy Baja",'Mapa final'!#REF!="Catastrófico"),CONCATENATE("R7C",'Mapa final'!#REF!),"")</f>
        <v>#REF!</v>
      </c>
      <c r="AI58" s="14" t="e">
        <f>IF(AND('Mapa final'!#REF!="Muy Baja",'Mapa final'!#REF!="Catastrófico"),CONCATENATE("R7C",'Mapa final'!#REF!),"")</f>
        <v>#REF!</v>
      </c>
      <c r="AJ58" s="14" t="e">
        <f>IF(AND('Mapa final'!#REF!="Muy Baja",'Mapa final'!#REF!="Catastrófico"),CONCATENATE("R7C",'Mapa final'!#REF!),"")</f>
        <v>#REF!</v>
      </c>
      <c r="AK58" s="14" t="e">
        <f>IF(AND('Mapa final'!#REF!="Muy Baja",'Mapa final'!#REF!="Catastrófico"),CONCATENATE("R7C",'Mapa final'!#REF!),"")</f>
        <v>#REF!</v>
      </c>
      <c r="AL58" s="14" t="e">
        <f>IF(AND('Mapa final'!#REF!="Muy Baja",'Mapa final'!#REF!="Catastrófico"),CONCATENATE("R7C",'Mapa final'!#REF!),"")</f>
        <v>#REF!</v>
      </c>
      <c r="AM58" s="15" t="e">
        <f>IF(AND('Mapa final'!#REF!="Muy Baja",'Mapa final'!#REF!="Catastrófico"),CONCATENATE("R7C",'Mapa final'!#REF!),"")</f>
        <v>#REF!</v>
      </c>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row>
    <row r="59" spans="1:80" ht="15" customHeight="1" x14ac:dyDescent="0.2">
      <c r="A59" s="41"/>
      <c r="B59" s="749"/>
      <c r="C59" s="749"/>
      <c r="D59" s="750"/>
      <c r="E59" s="791"/>
      <c r="F59" s="792"/>
      <c r="G59" s="792"/>
      <c r="H59" s="792"/>
      <c r="I59" s="793"/>
      <c r="J59" s="34" t="e">
        <f>IF(AND('Mapa final'!#REF!="Muy Baja",'Mapa final'!#REF!="Leve"),CONCATENATE("R8C",'Mapa final'!#REF!),"")</f>
        <v>#REF!</v>
      </c>
      <c r="K59" s="35" t="e">
        <f>IF(AND('Mapa final'!#REF!="Muy Baja",'Mapa final'!#REF!="Leve"),CONCATENATE("R8C",'Mapa final'!#REF!),"")</f>
        <v>#REF!</v>
      </c>
      <c r="L59" s="35" t="e">
        <f>IF(AND('Mapa final'!#REF!="Muy Baja",'Mapa final'!#REF!="Leve"),CONCATENATE("R8C",'Mapa final'!#REF!),"")</f>
        <v>#REF!</v>
      </c>
      <c r="M59" s="35" t="e">
        <f>IF(AND('Mapa final'!#REF!="Muy Baja",'Mapa final'!#REF!="Leve"),CONCATENATE("R8C",'Mapa final'!#REF!),"")</f>
        <v>#REF!</v>
      </c>
      <c r="N59" s="35" t="e">
        <f>IF(AND('Mapa final'!#REF!="Muy Baja",'Mapa final'!#REF!="Leve"),CONCATENATE("R8C",'Mapa final'!#REF!),"")</f>
        <v>#REF!</v>
      </c>
      <c r="O59" s="36" t="e">
        <f>IF(AND('Mapa final'!#REF!="Muy Baja",'Mapa final'!#REF!="Leve"),CONCATENATE("R8C",'Mapa final'!#REF!),"")</f>
        <v>#REF!</v>
      </c>
      <c r="P59" s="34" t="e">
        <f>IF(AND('Mapa final'!#REF!="Muy Baja",'Mapa final'!#REF!="Menor"),CONCATENATE("R8C",'Mapa final'!#REF!),"")</f>
        <v>#REF!</v>
      </c>
      <c r="Q59" s="35" t="e">
        <f>IF(AND('Mapa final'!#REF!="Muy Baja",'Mapa final'!#REF!="Menor"),CONCATENATE("R8C",'Mapa final'!#REF!),"")</f>
        <v>#REF!</v>
      </c>
      <c r="R59" s="35" t="e">
        <f>IF(AND('Mapa final'!#REF!="Muy Baja",'Mapa final'!#REF!="Menor"),CONCATENATE("R8C",'Mapa final'!#REF!),"")</f>
        <v>#REF!</v>
      </c>
      <c r="S59" s="35" t="e">
        <f>IF(AND('Mapa final'!#REF!="Muy Baja",'Mapa final'!#REF!="Menor"),CONCATENATE("R8C",'Mapa final'!#REF!),"")</f>
        <v>#REF!</v>
      </c>
      <c r="T59" s="35" t="e">
        <f>IF(AND('Mapa final'!#REF!="Muy Baja",'Mapa final'!#REF!="Menor"),CONCATENATE("R8C",'Mapa final'!#REF!),"")</f>
        <v>#REF!</v>
      </c>
      <c r="U59" s="36" t="e">
        <f>IF(AND('Mapa final'!#REF!="Muy Baja",'Mapa final'!#REF!="Menor"),CONCATENATE("R8C",'Mapa final'!#REF!),"")</f>
        <v>#REF!</v>
      </c>
      <c r="V59" s="25" t="e">
        <f>IF(AND('Mapa final'!#REF!="Muy Baja",'Mapa final'!#REF!="Moderado"),CONCATENATE("R8C",'Mapa final'!#REF!),"")</f>
        <v>#REF!</v>
      </c>
      <c r="W59" s="26" t="e">
        <f>IF(AND('Mapa final'!#REF!="Muy Baja",'Mapa final'!#REF!="Moderado"),CONCATENATE("R8C",'Mapa final'!#REF!),"")</f>
        <v>#REF!</v>
      </c>
      <c r="X59" s="26" t="e">
        <f>IF(AND('Mapa final'!#REF!="Muy Baja",'Mapa final'!#REF!="Moderado"),CONCATENATE("R8C",'Mapa final'!#REF!),"")</f>
        <v>#REF!</v>
      </c>
      <c r="Y59" s="26" t="e">
        <f>IF(AND('Mapa final'!#REF!="Muy Baja",'Mapa final'!#REF!="Moderado"),CONCATENATE("R8C",'Mapa final'!#REF!),"")</f>
        <v>#REF!</v>
      </c>
      <c r="Z59" s="26" t="e">
        <f>IF(AND('Mapa final'!#REF!="Muy Baja",'Mapa final'!#REF!="Moderado"),CONCATENATE("R8C",'Mapa final'!#REF!),"")</f>
        <v>#REF!</v>
      </c>
      <c r="AA59" s="27" t="e">
        <f>IF(AND('Mapa final'!#REF!="Muy Baja",'Mapa final'!#REF!="Moderado"),CONCATENATE("R8C",'Mapa final'!#REF!),"")</f>
        <v>#REF!</v>
      </c>
      <c r="AB59" s="10" t="e">
        <f>IF(AND('Mapa final'!#REF!="Muy Baja",'Mapa final'!#REF!="Mayor"),CONCATENATE("R8C",'Mapa final'!#REF!),"")</f>
        <v>#REF!</v>
      </c>
      <c r="AC59" s="11" t="e">
        <f>IF(AND('Mapa final'!#REF!="Muy Baja",'Mapa final'!#REF!="Mayor"),CONCATENATE("R8C",'Mapa final'!#REF!),"")</f>
        <v>#REF!</v>
      </c>
      <c r="AD59" s="11" t="e">
        <f>IF(AND('Mapa final'!#REF!="Muy Baja",'Mapa final'!#REF!="Mayor"),CONCATENATE("R8C",'Mapa final'!#REF!),"")</f>
        <v>#REF!</v>
      </c>
      <c r="AE59" s="11" t="e">
        <f>IF(AND('Mapa final'!#REF!="Muy Baja",'Mapa final'!#REF!="Mayor"),CONCATENATE("R8C",'Mapa final'!#REF!),"")</f>
        <v>#REF!</v>
      </c>
      <c r="AF59" s="11" t="e">
        <f>IF(AND('Mapa final'!#REF!="Muy Baja",'Mapa final'!#REF!="Mayor"),CONCATENATE("R8C",'Mapa final'!#REF!),"")</f>
        <v>#REF!</v>
      </c>
      <c r="AG59" s="12" t="e">
        <f>IF(AND('Mapa final'!#REF!="Muy Baja",'Mapa final'!#REF!="Mayor"),CONCATENATE("R8C",'Mapa final'!#REF!),"")</f>
        <v>#REF!</v>
      </c>
      <c r="AH59" s="13" t="e">
        <f>IF(AND('Mapa final'!#REF!="Muy Baja",'Mapa final'!#REF!="Catastrófico"),CONCATENATE("R8C",'Mapa final'!#REF!),"")</f>
        <v>#REF!</v>
      </c>
      <c r="AI59" s="14" t="e">
        <f>IF(AND('Mapa final'!#REF!="Muy Baja",'Mapa final'!#REF!="Catastrófico"),CONCATENATE("R8C",'Mapa final'!#REF!),"")</f>
        <v>#REF!</v>
      </c>
      <c r="AJ59" s="14" t="e">
        <f>IF(AND('Mapa final'!#REF!="Muy Baja",'Mapa final'!#REF!="Catastrófico"),CONCATENATE("R8C",'Mapa final'!#REF!),"")</f>
        <v>#REF!</v>
      </c>
      <c r="AK59" s="14" t="e">
        <f>IF(AND('Mapa final'!#REF!="Muy Baja",'Mapa final'!#REF!="Catastrófico"),CONCATENATE("R8C",'Mapa final'!#REF!),"")</f>
        <v>#REF!</v>
      </c>
      <c r="AL59" s="14" t="e">
        <f>IF(AND('Mapa final'!#REF!="Muy Baja",'Mapa final'!#REF!="Catastrófico"),CONCATENATE("R8C",'Mapa final'!#REF!),"")</f>
        <v>#REF!</v>
      </c>
      <c r="AM59" s="15" t="e">
        <f>IF(AND('Mapa final'!#REF!="Muy Baja",'Mapa final'!#REF!="Catastrófico"),CONCATENATE("R8C",'Mapa final'!#REF!),"")</f>
        <v>#REF!</v>
      </c>
      <c r="AN59" s="41"/>
      <c r="AO59" s="41"/>
      <c r="AP59" s="41"/>
      <c r="AQ59" s="41"/>
      <c r="AR59" s="41"/>
      <c r="AS59" s="41"/>
      <c r="AT59" s="41"/>
      <c r="AU59" s="41"/>
      <c r="AV59" s="41"/>
      <c r="AW59" s="41"/>
      <c r="AX59" s="41"/>
      <c r="AY59" s="41"/>
      <c r="AZ59" s="41"/>
      <c r="BA59" s="41"/>
      <c r="BB59" s="41"/>
      <c r="BC59" s="41"/>
      <c r="BD59" s="41"/>
      <c r="BE59" s="41"/>
      <c r="BF59" s="41"/>
      <c r="BG59" s="41"/>
      <c r="BH59" s="41"/>
      <c r="BI59" s="41"/>
      <c r="BJ59" s="41"/>
      <c r="BK59" s="41"/>
      <c r="BL59" s="41"/>
      <c r="BM59" s="41"/>
      <c r="BN59" s="41"/>
      <c r="BO59" s="41"/>
      <c r="BP59" s="41"/>
      <c r="BQ59" s="41"/>
      <c r="BR59" s="41"/>
      <c r="BS59" s="41"/>
      <c r="BT59" s="41"/>
      <c r="BU59" s="41"/>
      <c r="BV59" s="41"/>
      <c r="BW59" s="41"/>
      <c r="BX59" s="41"/>
      <c r="BY59" s="41"/>
      <c r="BZ59" s="41"/>
      <c r="CA59" s="41"/>
      <c r="CB59" s="41"/>
    </row>
    <row r="60" spans="1:80" ht="15" customHeight="1" x14ac:dyDescent="0.2">
      <c r="A60" s="41"/>
      <c r="B60" s="749"/>
      <c r="C60" s="749"/>
      <c r="D60" s="750"/>
      <c r="E60" s="791"/>
      <c r="F60" s="792"/>
      <c r="G60" s="792"/>
      <c r="H60" s="792"/>
      <c r="I60" s="793"/>
      <c r="J60" s="34" t="e">
        <f>IF(AND('Mapa final'!#REF!="Muy Baja",'Mapa final'!#REF!="Leve"),CONCATENATE("R9C",'Mapa final'!#REF!),"")</f>
        <v>#REF!</v>
      </c>
      <c r="K60" s="35" t="e">
        <f>IF(AND('Mapa final'!#REF!="Muy Baja",'Mapa final'!#REF!="Leve"),CONCATENATE("R9C",'Mapa final'!#REF!),"")</f>
        <v>#REF!</v>
      </c>
      <c r="L60" s="35" t="e">
        <f>IF(AND('Mapa final'!#REF!="Muy Baja",'Mapa final'!#REF!="Leve"),CONCATENATE("R9C",'Mapa final'!#REF!),"")</f>
        <v>#REF!</v>
      </c>
      <c r="M60" s="35" t="e">
        <f>IF(AND('Mapa final'!#REF!="Muy Baja",'Mapa final'!#REF!="Leve"),CONCATENATE("R9C",'Mapa final'!#REF!),"")</f>
        <v>#REF!</v>
      </c>
      <c r="N60" s="35" t="e">
        <f>IF(AND('Mapa final'!#REF!="Muy Baja",'Mapa final'!#REF!="Leve"),CONCATENATE("R9C",'Mapa final'!#REF!),"")</f>
        <v>#REF!</v>
      </c>
      <c r="O60" s="36" t="e">
        <f>IF(AND('Mapa final'!#REF!="Muy Baja",'Mapa final'!#REF!="Leve"),CONCATENATE("R9C",'Mapa final'!#REF!),"")</f>
        <v>#REF!</v>
      </c>
      <c r="P60" s="34" t="e">
        <f>IF(AND('Mapa final'!#REF!="Muy Baja",'Mapa final'!#REF!="Menor"),CONCATENATE("R9C",'Mapa final'!#REF!),"")</f>
        <v>#REF!</v>
      </c>
      <c r="Q60" s="35" t="e">
        <f>IF(AND('Mapa final'!#REF!="Muy Baja",'Mapa final'!#REF!="Menor"),CONCATENATE("R9C",'Mapa final'!#REF!),"")</f>
        <v>#REF!</v>
      </c>
      <c r="R60" s="35" t="e">
        <f>IF(AND('Mapa final'!#REF!="Muy Baja",'Mapa final'!#REF!="Menor"),CONCATENATE("R9C",'Mapa final'!#REF!),"")</f>
        <v>#REF!</v>
      </c>
      <c r="S60" s="35" t="e">
        <f>IF(AND('Mapa final'!#REF!="Muy Baja",'Mapa final'!#REF!="Menor"),CONCATENATE("R9C",'Mapa final'!#REF!),"")</f>
        <v>#REF!</v>
      </c>
      <c r="T60" s="35" t="e">
        <f>IF(AND('Mapa final'!#REF!="Muy Baja",'Mapa final'!#REF!="Menor"),CONCATENATE("R9C",'Mapa final'!#REF!),"")</f>
        <v>#REF!</v>
      </c>
      <c r="U60" s="36" t="e">
        <f>IF(AND('Mapa final'!#REF!="Muy Baja",'Mapa final'!#REF!="Menor"),CONCATENATE("R9C",'Mapa final'!#REF!),"")</f>
        <v>#REF!</v>
      </c>
      <c r="V60" s="25" t="e">
        <f>IF(AND('Mapa final'!#REF!="Muy Baja",'Mapa final'!#REF!="Moderado"),CONCATENATE("R9C",'Mapa final'!#REF!),"")</f>
        <v>#REF!</v>
      </c>
      <c r="W60" s="26" t="e">
        <f>IF(AND('Mapa final'!#REF!="Muy Baja",'Mapa final'!#REF!="Moderado"),CONCATENATE("R9C",'Mapa final'!#REF!),"")</f>
        <v>#REF!</v>
      </c>
      <c r="X60" s="26" t="e">
        <f>IF(AND('Mapa final'!#REF!="Muy Baja",'Mapa final'!#REF!="Moderado"),CONCATENATE("R9C",'Mapa final'!#REF!),"")</f>
        <v>#REF!</v>
      </c>
      <c r="Y60" s="26" t="e">
        <f>IF(AND('Mapa final'!#REF!="Muy Baja",'Mapa final'!#REF!="Moderado"),CONCATENATE("R9C",'Mapa final'!#REF!),"")</f>
        <v>#REF!</v>
      </c>
      <c r="Z60" s="26" t="e">
        <f>IF(AND('Mapa final'!#REF!="Muy Baja",'Mapa final'!#REF!="Moderado"),CONCATENATE("R9C",'Mapa final'!#REF!),"")</f>
        <v>#REF!</v>
      </c>
      <c r="AA60" s="27" t="e">
        <f>IF(AND('Mapa final'!#REF!="Muy Baja",'Mapa final'!#REF!="Moderado"),CONCATENATE("R9C",'Mapa final'!#REF!),"")</f>
        <v>#REF!</v>
      </c>
      <c r="AB60" s="10" t="e">
        <f>IF(AND('Mapa final'!#REF!="Muy Baja",'Mapa final'!#REF!="Mayor"),CONCATENATE("R9C",'Mapa final'!#REF!),"")</f>
        <v>#REF!</v>
      </c>
      <c r="AC60" s="11" t="e">
        <f>IF(AND('Mapa final'!#REF!="Muy Baja",'Mapa final'!#REF!="Mayor"),CONCATENATE("R9C",'Mapa final'!#REF!),"")</f>
        <v>#REF!</v>
      </c>
      <c r="AD60" s="11" t="e">
        <f>IF(AND('Mapa final'!#REF!="Muy Baja",'Mapa final'!#REF!="Mayor"),CONCATENATE("R9C",'Mapa final'!#REF!),"")</f>
        <v>#REF!</v>
      </c>
      <c r="AE60" s="11" t="e">
        <f>IF(AND('Mapa final'!#REF!="Muy Baja",'Mapa final'!#REF!="Mayor"),CONCATENATE("R9C",'Mapa final'!#REF!),"")</f>
        <v>#REF!</v>
      </c>
      <c r="AF60" s="11" t="e">
        <f>IF(AND('Mapa final'!#REF!="Muy Baja",'Mapa final'!#REF!="Mayor"),CONCATENATE("R9C",'Mapa final'!#REF!),"")</f>
        <v>#REF!</v>
      </c>
      <c r="AG60" s="12" t="e">
        <f>IF(AND('Mapa final'!#REF!="Muy Baja",'Mapa final'!#REF!="Mayor"),CONCATENATE("R9C",'Mapa final'!#REF!),"")</f>
        <v>#REF!</v>
      </c>
      <c r="AH60" s="13" t="e">
        <f>IF(AND('Mapa final'!#REF!="Muy Baja",'Mapa final'!#REF!="Catastrófico"),CONCATENATE("R9C",'Mapa final'!#REF!),"")</f>
        <v>#REF!</v>
      </c>
      <c r="AI60" s="14" t="e">
        <f>IF(AND('Mapa final'!#REF!="Muy Baja",'Mapa final'!#REF!="Catastrófico"),CONCATENATE("R9C",'Mapa final'!#REF!),"")</f>
        <v>#REF!</v>
      </c>
      <c r="AJ60" s="14" t="e">
        <f>IF(AND('Mapa final'!#REF!="Muy Baja",'Mapa final'!#REF!="Catastrófico"),CONCATENATE("R9C",'Mapa final'!#REF!),"")</f>
        <v>#REF!</v>
      </c>
      <c r="AK60" s="14" t="e">
        <f>IF(AND('Mapa final'!#REF!="Muy Baja",'Mapa final'!#REF!="Catastrófico"),CONCATENATE("R9C",'Mapa final'!#REF!),"")</f>
        <v>#REF!</v>
      </c>
      <c r="AL60" s="14" t="e">
        <f>IF(AND('Mapa final'!#REF!="Muy Baja",'Mapa final'!#REF!="Catastrófico"),CONCATENATE("R9C",'Mapa final'!#REF!),"")</f>
        <v>#REF!</v>
      </c>
      <c r="AM60" s="15" t="e">
        <f>IF(AND('Mapa final'!#REF!="Muy Baja",'Mapa final'!#REF!="Catastrófico"),CONCATENATE("R9C",'Mapa final'!#REF!),"")</f>
        <v>#REF!</v>
      </c>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row>
    <row r="61" spans="1:80" ht="15.75" customHeight="1" thickBot="1" x14ac:dyDescent="0.25">
      <c r="A61" s="41"/>
      <c r="B61" s="749"/>
      <c r="C61" s="749"/>
      <c r="D61" s="750"/>
      <c r="E61" s="794"/>
      <c r="F61" s="795"/>
      <c r="G61" s="795"/>
      <c r="H61" s="795"/>
      <c r="I61" s="796"/>
      <c r="J61" s="37" t="e">
        <f>IF(AND('Mapa final'!#REF!="Muy Baja",'Mapa final'!#REF!="Leve"),CONCATENATE("R10C",'Mapa final'!#REF!),"")</f>
        <v>#REF!</v>
      </c>
      <c r="K61" s="38" t="e">
        <f>IF(AND('Mapa final'!#REF!="Muy Baja",'Mapa final'!#REF!="Leve"),CONCATENATE("R10C",'Mapa final'!#REF!),"")</f>
        <v>#REF!</v>
      </c>
      <c r="L61" s="38" t="e">
        <f>IF(AND('Mapa final'!#REF!="Muy Baja",'Mapa final'!#REF!="Leve"),CONCATENATE("R10C",'Mapa final'!#REF!),"")</f>
        <v>#REF!</v>
      </c>
      <c r="M61" s="38" t="e">
        <f>IF(AND('Mapa final'!#REF!="Muy Baja",'Mapa final'!#REF!="Leve"),CONCATENATE("R10C",'Mapa final'!#REF!),"")</f>
        <v>#REF!</v>
      </c>
      <c r="N61" s="38" t="e">
        <f>IF(AND('Mapa final'!#REF!="Muy Baja",'Mapa final'!#REF!="Leve"),CONCATENATE("R10C",'Mapa final'!#REF!),"")</f>
        <v>#REF!</v>
      </c>
      <c r="O61" s="39" t="e">
        <f>IF(AND('Mapa final'!#REF!="Muy Baja",'Mapa final'!#REF!="Leve"),CONCATENATE("R10C",'Mapa final'!#REF!),"")</f>
        <v>#REF!</v>
      </c>
      <c r="P61" s="37" t="e">
        <f>IF(AND('Mapa final'!#REF!="Muy Baja",'Mapa final'!#REF!="Menor"),CONCATENATE("R10C",'Mapa final'!#REF!),"")</f>
        <v>#REF!</v>
      </c>
      <c r="Q61" s="38" t="e">
        <f>IF(AND('Mapa final'!#REF!="Muy Baja",'Mapa final'!#REF!="Menor"),CONCATENATE("R10C",'Mapa final'!#REF!),"")</f>
        <v>#REF!</v>
      </c>
      <c r="R61" s="38" t="e">
        <f>IF(AND('Mapa final'!#REF!="Muy Baja",'Mapa final'!#REF!="Menor"),CONCATENATE("R10C",'Mapa final'!#REF!),"")</f>
        <v>#REF!</v>
      </c>
      <c r="S61" s="38" t="e">
        <f>IF(AND('Mapa final'!#REF!="Muy Baja",'Mapa final'!#REF!="Menor"),CONCATENATE("R10C",'Mapa final'!#REF!),"")</f>
        <v>#REF!</v>
      </c>
      <c r="T61" s="38" t="e">
        <f>IF(AND('Mapa final'!#REF!="Muy Baja",'Mapa final'!#REF!="Menor"),CONCATENATE("R10C",'Mapa final'!#REF!),"")</f>
        <v>#REF!</v>
      </c>
      <c r="U61" s="39" t="e">
        <f>IF(AND('Mapa final'!#REF!="Muy Baja",'Mapa final'!#REF!="Menor"),CONCATENATE("R10C",'Mapa final'!#REF!),"")</f>
        <v>#REF!</v>
      </c>
      <c r="V61" s="28" t="e">
        <f>IF(AND('Mapa final'!#REF!="Muy Baja",'Mapa final'!#REF!="Moderado"),CONCATENATE("R10C",'Mapa final'!#REF!),"")</f>
        <v>#REF!</v>
      </c>
      <c r="W61" s="29" t="e">
        <f>IF(AND('Mapa final'!#REF!="Muy Baja",'Mapa final'!#REF!="Moderado"),CONCATENATE("R10C",'Mapa final'!#REF!),"")</f>
        <v>#REF!</v>
      </c>
      <c r="X61" s="29" t="e">
        <f>IF(AND('Mapa final'!#REF!="Muy Baja",'Mapa final'!#REF!="Moderado"),CONCATENATE("R10C",'Mapa final'!#REF!),"")</f>
        <v>#REF!</v>
      </c>
      <c r="Y61" s="29" t="e">
        <f>IF(AND('Mapa final'!#REF!="Muy Baja",'Mapa final'!#REF!="Moderado"),CONCATENATE("R10C",'Mapa final'!#REF!),"")</f>
        <v>#REF!</v>
      </c>
      <c r="Z61" s="29" t="e">
        <f>IF(AND('Mapa final'!#REF!="Muy Baja",'Mapa final'!#REF!="Moderado"),CONCATENATE("R10C",'Mapa final'!#REF!),"")</f>
        <v>#REF!</v>
      </c>
      <c r="AA61" s="30" t="e">
        <f>IF(AND('Mapa final'!#REF!="Muy Baja",'Mapa final'!#REF!="Moderado"),CONCATENATE("R10C",'Mapa final'!#REF!),"")</f>
        <v>#REF!</v>
      </c>
      <c r="AB61" s="16" t="e">
        <f>IF(AND('Mapa final'!#REF!="Muy Baja",'Mapa final'!#REF!="Mayor"),CONCATENATE("R10C",'Mapa final'!#REF!),"")</f>
        <v>#REF!</v>
      </c>
      <c r="AC61" s="17" t="e">
        <f>IF(AND('Mapa final'!#REF!="Muy Baja",'Mapa final'!#REF!="Mayor"),CONCATENATE("R10C",'Mapa final'!#REF!),"")</f>
        <v>#REF!</v>
      </c>
      <c r="AD61" s="17" t="e">
        <f>IF(AND('Mapa final'!#REF!="Muy Baja",'Mapa final'!#REF!="Mayor"),CONCATENATE("R10C",'Mapa final'!#REF!),"")</f>
        <v>#REF!</v>
      </c>
      <c r="AE61" s="17" t="e">
        <f>IF(AND('Mapa final'!#REF!="Muy Baja",'Mapa final'!#REF!="Mayor"),CONCATENATE("R10C",'Mapa final'!#REF!),"")</f>
        <v>#REF!</v>
      </c>
      <c r="AF61" s="17" t="e">
        <f>IF(AND('Mapa final'!#REF!="Muy Baja",'Mapa final'!#REF!="Mayor"),CONCATENATE("R10C",'Mapa final'!#REF!),"")</f>
        <v>#REF!</v>
      </c>
      <c r="AG61" s="18" t="e">
        <f>IF(AND('Mapa final'!#REF!="Muy Baja",'Mapa final'!#REF!="Mayor"),CONCATENATE("R10C",'Mapa final'!#REF!),"")</f>
        <v>#REF!</v>
      </c>
      <c r="AH61" s="19" t="e">
        <f>IF(AND('Mapa final'!#REF!="Muy Baja",'Mapa final'!#REF!="Catastrófico"),CONCATENATE("R10C",'Mapa final'!#REF!),"")</f>
        <v>#REF!</v>
      </c>
      <c r="AI61" s="20" t="e">
        <f>IF(AND('Mapa final'!#REF!="Muy Baja",'Mapa final'!#REF!="Catastrófico"),CONCATENATE("R10C",'Mapa final'!#REF!),"")</f>
        <v>#REF!</v>
      </c>
      <c r="AJ61" s="20" t="e">
        <f>IF(AND('Mapa final'!#REF!="Muy Baja",'Mapa final'!#REF!="Catastrófico"),CONCATENATE("R10C",'Mapa final'!#REF!),"")</f>
        <v>#REF!</v>
      </c>
      <c r="AK61" s="20" t="e">
        <f>IF(AND('Mapa final'!#REF!="Muy Baja",'Mapa final'!#REF!="Catastrófico"),CONCATENATE("R10C",'Mapa final'!#REF!),"")</f>
        <v>#REF!</v>
      </c>
      <c r="AL61" s="20" t="e">
        <f>IF(AND('Mapa final'!#REF!="Muy Baja",'Mapa final'!#REF!="Catastrófico"),CONCATENATE("R10C",'Mapa final'!#REF!),"")</f>
        <v>#REF!</v>
      </c>
      <c r="AM61" s="21" t="e">
        <f>IF(AND('Mapa final'!#REF!="Muy Baja",'Mapa final'!#REF!="Catastrófico"),CONCATENATE("R10C",'Mapa final'!#REF!),"")</f>
        <v>#REF!</v>
      </c>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row>
    <row r="62" spans="1:80" x14ac:dyDescent="0.2">
      <c r="A62" s="41"/>
      <c r="B62" s="41"/>
      <c r="C62" s="41"/>
      <c r="D62" s="41"/>
      <c r="E62" s="41"/>
      <c r="F62" s="41"/>
      <c r="G62" s="41"/>
      <c r="H62" s="41"/>
      <c r="I62" s="41"/>
      <c r="J62" s="788" t="s">
        <v>292</v>
      </c>
      <c r="K62" s="789"/>
      <c r="L62" s="789"/>
      <c r="M62" s="789"/>
      <c r="N62" s="789"/>
      <c r="O62" s="790"/>
      <c r="P62" s="788" t="s">
        <v>293</v>
      </c>
      <c r="Q62" s="789"/>
      <c r="R62" s="789"/>
      <c r="S62" s="789"/>
      <c r="T62" s="789"/>
      <c r="U62" s="790"/>
      <c r="V62" s="788" t="s">
        <v>294</v>
      </c>
      <c r="W62" s="789"/>
      <c r="X62" s="789"/>
      <c r="Y62" s="789"/>
      <c r="Z62" s="789"/>
      <c r="AA62" s="790"/>
      <c r="AB62" s="788" t="s">
        <v>295</v>
      </c>
      <c r="AC62" s="797"/>
      <c r="AD62" s="789"/>
      <c r="AE62" s="789"/>
      <c r="AF62" s="789"/>
      <c r="AG62" s="790"/>
      <c r="AH62" s="788" t="s">
        <v>296</v>
      </c>
      <c r="AI62" s="789"/>
      <c r="AJ62" s="789"/>
      <c r="AK62" s="789"/>
      <c r="AL62" s="789"/>
      <c r="AM62" s="790"/>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row>
    <row r="63" spans="1:80" x14ac:dyDescent="0.2">
      <c r="A63" s="41"/>
      <c r="B63" s="41"/>
      <c r="C63" s="41"/>
      <c r="D63" s="41"/>
      <c r="E63" s="41"/>
      <c r="F63" s="41"/>
      <c r="G63" s="41"/>
      <c r="H63" s="41"/>
      <c r="I63" s="41"/>
      <c r="J63" s="791"/>
      <c r="K63" s="792"/>
      <c r="L63" s="792"/>
      <c r="M63" s="792"/>
      <c r="N63" s="792"/>
      <c r="O63" s="793"/>
      <c r="P63" s="791"/>
      <c r="Q63" s="792"/>
      <c r="R63" s="792"/>
      <c r="S63" s="792"/>
      <c r="T63" s="792"/>
      <c r="U63" s="793"/>
      <c r="V63" s="791"/>
      <c r="W63" s="792"/>
      <c r="X63" s="792"/>
      <c r="Y63" s="792"/>
      <c r="Z63" s="792"/>
      <c r="AA63" s="793"/>
      <c r="AB63" s="791"/>
      <c r="AC63" s="792"/>
      <c r="AD63" s="792"/>
      <c r="AE63" s="792"/>
      <c r="AF63" s="792"/>
      <c r="AG63" s="793"/>
      <c r="AH63" s="791"/>
      <c r="AI63" s="792"/>
      <c r="AJ63" s="792"/>
      <c r="AK63" s="792"/>
      <c r="AL63" s="792"/>
      <c r="AM63" s="793"/>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row>
    <row r="64" spans="1:80" x14ac:dyDescent="0.2">
      <c r="A64" s="41"/>
      <c r="B64" s="41"/>
      <c r="C64" s="41"/>
      <c r="D64" s="41"/>
      <c r="E64" s="41"/>
      <c r="F64" s="41"/>
      <c r="G64" s="41"/>
      <c r="H64" s="41"/>
      <c r="I64" s="41"/>
      <c r="J64" s="791"/>
      <c r="K64" s="792"/>
      <c r="L64" s="792"/>
      <c r="M64" s="792"/>
      <c r="N64" s="792"/>
      <c r="O64" s="793"/>
      <c r="P64" s="791"/>
      <c r="Q64" s="792"/>
      <c r="R64" s="792"/>
      <c r="S64" s="792"/>
      <c r="T64" s="792"/>
      <c r="U64" s="793"/>
      <c r="V64" s="791"/>
      <c r="W64" s="792"/>
      <c r="X64" s="792"/>
      <c r="Y64" s="792"/>
      <c r="Z64" s="792"/>
      <c r="AA64" s="793"/>
      <c r="AB64" s="791"/>
      <c r="AC64" s="792"/>
      <c r="AD64" s="792"/>
      <c r="AE64" s="792"/>
      <c r="AF64" s="792"/>
      <c r="AG64" s="793"/>
      <c r="AH64" s="791"/>
      <c r="AI64" s="792"/>
      <c r="AJ64" s="792"/>
      <c r="AK64" s="792"/>
      <c r="AL64" s="792"/>
      <c r="AM64" s="793"/>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row>
    <row r="65" spans="1:80" x14ac:dyDescent="0.2">
      <c r="A65" s="41"/>
      <c r="B65" s="41"/>
      <c r="C65" s="41"/>
      <c r="D65" s="41"/>
      <c r="E65" s="41"/>
      <c r="F65" s="41"/>
      <c r="G65" s="41"/>
      <c r="H65" s="41"/>
      <c r="I65" s="41"/>
      <c r="J65" s="791"/>
      <c r="K65" s="792"/>
      <c r="L65" s="792"/>
      <c r="M65" s="792"/>
      <c r="N65" s="792"/>
      <c r="O65" s="793"/>
      <c r="P65" s="791"/>
      <c r="Q65" s="792"/>
      <c r="R65" s="792"/>
      <c r="S65" s="792"/>
      <c r="T65" s="792"/>
      <c r="U65" s="793"/>
      <c r="V65" s="791"/>
      <c r="W65" s="792"/>
      <c r="X65" s="792"/>
      <c r="Y65" s="792"/>
      <c r="Z65" s="792"/>
      <c r="AA65" s="793"/>
      <c r="AB65" s="791"/>
      <c r="AC65" s="792"/>
      <c r="AD65" s="792"/>
      <c r="AE65" s="792"/>
      <c r="AF65" s="792"/>
      <c r="AG65" s="793"/>
      <c r="AH65" s="791"/>
      <c r="AI65" s="792"/>
      <c r="AJ65" s="792"/>
      <c r="AK65" s="792"/>
      <c r="AL65" s="792"/>
      <c r="AM65" s="793"/>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row>
    <row r="66" spans="1:80" x14ac:dyDescent="0.2">
      <c r="A66" s="41"/>
      <c r="B66" s="41"/>
      <c r="C66" s="41"/>
      <c r="D66" s="41"/>
      <c r="E66" s="41"/>
      <c r="F66" s="41"/>
      <c r="G66" s="41"/>
      <c r="H66" s="41"/>
      <c r="I66" s="41"/>
      <c r="J66" s="791"/>
      <c r="K66" s="792"/>
      <c r="L66" s="792"/>
      <c r="M66" s="792"/>
      <c r="N66" s="792"/>
      <c r="O66" s="793"/>
      <c r="P66" s="791"/>
      <c r="Q66" s="792"/>
      <c r="R66" s="792"/>
      <c r="S66" s="792"/>
      <c r="T66" s="792"/>
      <c r="U66" s="793"/>
      <c r="V66" s="791"/>
      <c r="W66" s="792"/>
      <c r="X66" s="792"/>
      <c r="Y66" s="792"/>
      <c r="Z66" s="792"/>
      <c r="AA66" s="793"/>
      <c r="AB66" s="791"/>
      <c r="AC66" s="792"/>
      <c r="AD66" s="792"/>
      <c r="AE66" s="792"/>
      <c r="AF66" s="792"/>
      <c r="AG66" s="793"/>
      <c r="AH66" s="791"/>
      <c r="AI66" s="792"/>
      <c r="AJ66" s="792"/>
      <c r="AK66" s="792"/>
      <c r="AL66" s="792"/>
      <c r="AM66" s="793"/>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row>
    <row r="67" spans="1:80" ht="16" thickBot="1" x14ac:dyDescent="0.25">
      <c r="A67" s="41"/>
      <c r="B67" s="41"/>
      <c r="C67" s="41"/>
      <c r="D67" s="41"/>
      <c r="E67" s="41"/>
      <c r="F67" s="41"/>
      <c r="G67" s="41"/>
      <c r="H67" s="41"/>
      <c r="I67" s="41"/>
      <c r="J67" s="794"/>
      <c r="K67" s="795"/>
      <c r="L67" s="795"/>
      <c r="M67" s="795"/>
      <c r="N67" s="795"/>
      <c r="O67" s="796"/>
      <c r="P67" s="794"/>
      <c r="Q67" s="795"/>
      <c r="R67" s="795"/>
      <c r="S67" s="795"/>
      <c r="T67" s="795"/>
      <c r="U67" s="796"/>
      <c r="V67" s="794"/>
      <c r="W67" s="795"/>
      <c r="X67" s="795"/>
      <c r="Y67" s="795"/>
      <c r="Z67" s="795"/>
      <c r="AA67" s="796"/>
      <c r="AB67" s="794"/>
      <c r="AC67" s="795"/>
      <c r="AD67" s="795"/>
      <c r="AE67" s="795"/>
      <c r="AF67" s="795"/>
      <c r="AG67" s="796"/>
      <c r="AH67" s="794"/>
      <c r="AI67" s="795"/>
      <c r="AJ67" s="795"/>
      <c r="AK67" s="795"/>
      <c r="AL67" s="795"/>
      <c r="AM67" s="796"/>
      <c r="AN67" s="41"/>
      <c r="AO67" s="41"/>
      <c r="AP67" s="41"/>
      <c r="AQ67" s="41"/>
      <c r="AR67" s="41"/>
      <c r="AS67" s="41"/>
      <c r="AT67" s="41"/>
      <c r="AU67" s="41"/>
      <c r="AV67" s="41"/>
      <c r="AW67" s="41"/>
      <c r="AX67" s="41"/>
      <c r="AY67" s="41"/>
      <c r="AZ67" s="41"/>
      <c r="BA67" s="41"/>
      <c r="BB67" s="41"/>
      <c r="BC67" s="41"/>
      <c r="BD67" s="41"/>
      <c r="BE67" s="41"/>
      <c r="BF67" s="41"/>
      <c r="BG67" s="41"/>
      <c r="BH67" s="41"/>
      <c r="BI67" s="41"/>
      <c r="BJ67" s="41"/>
      <c r="BK67" s="41"/>
      <c r="BL67" s="41"/>
      <c r="BM67" s="41"/>
      <c r="BN67" s="41"/>
      <c r="BO67" s="41"/>
      <c r="BP67" s="41"/>
      <c r="BQ67" s="41"/>
      <c r="BR67" s="41"/>
      <c r="BS67" s="41"/>
      <c r="BT67" s="41"/>
      <c r="BU67" s="41"/>
      <c r="BV67" s="41"/>
      <c r="BW67" s="41"/>
      <c r="BX67" s="41"/>
      <c r="BY67" s="41"/>
      <c r="BZ67" s="41"/>
      <c r="CA67" s="41"/>
      <c r="CB67" s="41"/>
    </row>
    <row r="68" spans="1:80" hidden="1" x14ac:dyDescent="0.2">
      <c r="A68" s="41"/>
      <c r="B68" s="41"/>
      <c r="C68" s="41"/>
      <c r="D68" s="41"/>
      <c r="E68" s="41"/>
      <c r="F68" s="41"/>
      <c r="G68" s="41"/>
      <c r="H68" s="41"/>
      <c r="I68" s="41"/>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c r="BG68" s="41"/>
      <c r="BH68" s="41"/>
    </row>
    <row r="69" spans="1:80" ht="15" hidden="1" customHeight="1" x14ac:dyDescent="0.2">
      <c r="A69" s="41"/>
      <c r="B69" s="42"/>
      <c r="C69" s="42"/>
      <c r="D69" s="42"/>
      <c r="E69" s="42"/>
      <c r="F69" s="42"/>
      <c r="G69" s="42"/>
      <c r="H69" s="42"/>
      <c r="I69" s="42"/>
      <c r="J69" s="42"/>
      <c r="K69" s="42"/>
      <c r="L69" s="42"/>
      <c r="M69" s="42"/>
      <c r="N69" s="42"/>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1"/>
      <c r="AV69" s="41"/>
      <c r="AW69" s="41"/>
      <c r="AX69" s="41"/>
      <c r="AY69" s="41"/>
      <c r="AZ69" s="41"/>
      <c r="BA69" s="41"/>
      <c r="BB69" s="41"/>
      <c r="BC69" s="41"/>
      <c r="BD69" s="41"/>
      <c r="BE69" s="41"/>
      <c r="BF69" s="41"/>
      <c r="BG69" s="41"/>
      <c r="BH69" s="41"/>
    </row>
    <row r="70" spans="1:80" ht="15" hidden="1" customHeight="1" x14ac:dyDescent="0.2">
      <c r="A70" s="41"/>
      <c r="B70" s="42"/>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1"/>
      <c r="AV70" s="41"/>
      <c r="AW70" s="41"/>
      <c r="AX70" s="41"/>
      <c r="AY70" s="41"/>
      <c r="AZ70" s="41"/>
      <c r="BA70" s="41"/>
      <c r="BB70" s="41"/>
      <c r="BC70" s="41"/>
      <c r="BD70" s="41"/>
      <c r="BE70" s="41"/>
      <c r="BF70" s="41"/>
      <c r="BG70" s="41"/>
      <c r="BH70" s="41"/>
    </row>
    <row r="71" spans="1:80" hidden="1" x14ac:dyDescent="0.2">
      <c r="A71" s="41"/>
      <c r="B71" s="41"/>
      <c r="C71" s="41"/>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c r="AJ71" s="41"/>
      <c r="AK71" s="41"/>
      <c r="AL71" s="41"/>
      <c r="AM71" s="41"/>
      <c r="AN71" s="41"/>
      <c r="AO71" s="41"/>
      <c r="AP71" s="41"/>
      <c r="AQ71" s="41"/>
      <c r="AR71" s="41"/>
      <c r="AS71" s="41"/>
      <c r="AT71" s="41"/>
      <c r="AU71" s="41"/>
      <c r="AV71" s="41"/>
      <c r="AW71" s="41"/>
      <c r="AX71" s="41"/>
      <c r="AY71" s="41"/>
      <c r="AZ71" s="41"/>
      <c r="BA71" s="41"/>
      <c r="BB71" s="41"/>
      <c r="BC71" s="41"/>
      <c r="BD71" s="41"/>
      <c r="BE71" s="41"/>
      <c r="BF71" s="41"/>
      <c r="BG71" s="41"/>
      <c r="BH71" s="41"/>
    </row>
    <row r="72" spans="1:80" hidden="1" x14ac:dyDescent="0.2">
      <c r="A72" s="41"/>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c r="AD72" s="41"/>
      <c r="AE72" s="41"/>
      <c r="AF72" s="41"/>
      <c r="AG72" s="41"/>
      <c r="AH72" s="41"/>
      <c r="AI72" s="41"/>
      <c r="AJ72" s="41"/>
      <c r="AK72" s="41"/>
      <c r="AL72" s="41"/>
      <c r="AM72" s="41"/>
      <c r="AN72" s="41"/>
      <c r="AO72" s="41"/>
      <c r="AP72" s="41"/>
      <c r="AQ72" s="41"/>
      <c r="AR72" s="41"/>
      <c r="AS72" s="41"/>
      <c r="AT72" s="41"/>
      <c r="AU72" s="41"/>
      <c r="AV72" s="41"/>
      <c r="AW72" s="41"/>
      <c r="AX72" s="41"/>
      <c r="AY72" s="41"/>
      <c r="AZ72" s="41"/>
      <c r="BA72" s="41"/>
      <c r="BB72" s="41"/>
      <c r="BC72" s="41"/>
      <c r="BD72" s="41"/>
      <c r="BE72" s="41"/>
      <c r="BF72" s="41"/>
      <c r="BG72" s="41"/>
      <c r="BH72" s="41"/>
    </row>
    <row r="73" spans="1:80" hidden="1" x14ac:dyDescent="0.2">
      <c r="A73" s="41"/>
      <c r="B73" s="41"/>
      <c r="C73" s="41"/>
      <c r="D73" s="41"/>
      <c r="E73" s="41"/>
      <c r="F73" s="41"/>
      <c r="G73" s="41"/>
      <c r="H73" s="41"/>
      <c r="I73" s="41"/>
      <c r="J73" s="41"/>
      <c r="K73" s="41"/>
      <c r="L73" s="41"/>
      <c r="M73" s="41"/>
      <c r="N73" s="41"/>
      <c r="O73" s="41"/>
      <c r="P73" s="41"/>
      <c r="Q73" s="41"/>
      <c r="R73" s="41"/>
      <c r="S73" s="41"/>
      <c r="T73" s="41"/>
      <c r="U73" s="41"/>
      <c r="V73" s="41"/>
      <c r="W73" s="41"/>
      <c r="X73" s="41"/>
      <c r="Y73" s="41"/>
      <c r="Z73" s="41"/>
      <c r="AA73" s="41"/>
      <c r="AB73" s="41"/>
      <c r="AC73" s="41"/>
      <c r="AD73" s="41"/>
      <c r="AE73" s="41"/>
      <c r="AF73" s="41"/>
      <c r="AG73" s="41"/>
      <c r="AH73" s="41"/>
      <c r="AI73" s="41"/>
      <c r="AJ73" s="41"/>
      <c r="AK73" s="41"/>
      <c r="AL73" s="41"/>
      <c r="AM73" s="41"/>
      <c r="AN73" s="41"/>
      <c r="AO73" s="41"/>
      <c r="AP73" s="41"/>
      <c r="AQ73" s="41"/>
      <c r="AR73" s="41"/>
      <c r="AS73" s="41"/>
      <c r="AT73" s="41"/>
      <c r="AU73" s="41"/>
      <c r="AV73" s="41"/>
      <c r="AW73" s="41"/>
      <c r="AX73" s="41"/>
      <c r="AY73" s="41"/>
      <c r="AZ73" s="41"/>
      <c r="BA73" s="41"/>
      <c r="BB73" s="41"/>
      <c r="BC73" s="41"/>
      <c r="BD73" s="41"/>
      <c r="BE73" s="41"/>
      <c r="BF73" s="41"/>
      <c r="BG73" s="41"/>
      <c r="BH73" s="41"/>
    </row>
    <row r="74" spans="1:80" hidden="1" x14ac:dyDescent="0.2">
      <c r="A74" s="41"/>
      <c r="B74" s="41"/>
      <c r="C74" s="41"/>
      <c r="D74" s="41"/>
      <c r="E74" s="41"/>
      <c r="F74" s="41"/>
      <c r="G74" s="41"/>
      <c r="H74" s="41"/>
      <c r="I74" s="41"/>
      <c r="J74" s="41"/>
      <c r="K74" s="41"/>
      <c r="L74" s="41"/>
      <c r="M74" s="41"/>
      <c r="N74" s="41"/>
      <c r="O74" s="41"/>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row>
    <row r="75" spans="1:80" hidden="1" x14ac:dyDescent="0.2">
      <c r="A75" s="41"/>
      <c r="B75" s="41"/>
      <c r="C75" s="41"/>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row>
    <row r="76" spans="1:80" hidden="1" x14ac:dyDescent="0.2">
      <c r="A76" s="41"/>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row>
    <row r="77" spans="1:80" hidden="1" x14ac:dyDescent="0.2">
      <c r="A77" s="41"/>
      <c r="B77" s="41"/>
      <c r="C77" s="41"/>
      <c r="D77" s="41"/>
      <c r="E77" s="41"/>
      <c r="F77" s="41"/>
      <c r="G77" s="41"/>
      <c r="H77" s="41"/>
      <c r="I77" s="41"/>
      <c r="J77" s="41"/>
      <c r="K77" s="41"/>
      <c r="L77" s="41"/>
      <c r="M77" s="41"/>
      <c r="N77" s="41"/>
      <c r="O77" s="41"/>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row>
    <row r="78" spans="1:80" hidden="1" x14ac:dyDescent="0.2">
      <c r="A78" s="41"/>
      <c r="B78" s="41"/>
      <c r="C78" s="41"/>
      <c r="D78" s="41"/>
      <c r="E78" s="41"/>
      <c r="F78" s="41"/>
      <c r="G78" s="41"/>
      <c r="H78" s="41"/>
      <c r="I78" s="41"/>
      <c r="J78" s="41"/>
      <c r="K78" s="41"/>
      <c r="L78" s="41"/>
      <c r="M78" s="41"/>
      <c r="N78" s="41"/>
      <c r="O78" s="41"/>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row>
    <row r="79" spans="1:80" hidden="1" x14ac:dyDescent="0.2">
      <c r="A79" s="41"/>
      <c r="B79" s="41"/>
      <c r="C79" s="41"/>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row>
    <row r="80" spans="1:80" hidden="1" x14ac:dyDescent="0.2">
      <c r="A80" s="41"/>
      <c r="B80" s="41"/>
      <c r="C80" s="41"/>
      <c r="D80" s="41"/>
      <c r="E80" s="41"/>
      <c r="F80" s="41"/>
      <c r="G80" s="41"/>
      <c r="H80" s="41"/>
      <c r="I80" s="41"/>
      <c r="J80" s="41"/>
      <c r="K80" s="41"/>
      <c r="L80" s="41"/>
      <c r="M80" s="41"/>
      <c r="N80" s="41"/>
      <c r="O80" s="41"/>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row>
    <row r="81" spans="1:60" hidden="1" x14ac:dyDescent="0.2">
      <c r="A81" s="41"/>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row>
    <row r="82" spans="1:60" hidden="1" x14ac:dyDescent="0.2">
      <c r="A82" s="41"/>
      <c r="B82" s="41"/>
      <c r="C82" s="41"/>
      <c r="D82" s="41"/>
      <c r="E82" s="41"/>
      <c r="F82" s="41"/>
      <c r="G82" s="41"/>
      <c r="H82" s="41"/>
      <c r="I82" s="41"/>
      <c r="J82" s="41"/>
      <c r="K82" s="41"/>
      <c r="L82" s="41"/>
      <c r="M82" s="41"/>
      <c r="N82" s="41"/>
      <c r="O82" s="41"/>
      <c r="P82" s="41"/>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row>
    <row r="83" spans="1:60" hidden="1" x14ac:dyDescent="0.2">
      <c r="A83" s="41"/>
      <c r="B83" s="41"/>
      <c r="C83" s="41"/>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row>
    <row r="84" spans="1:60" hidden="1" x14ac:dyDescent="0.2">
      <c r="A84" s="41"/>
      <c r="B84" s="41"/>
      <c r="C84" s="41"/>
      <c r="D84" s="41"/>
      <c r="E84" s="41"/>
      <c r="F84" s="41"/>
      <c r="G84" s="41"/>
      <c r="H84" s="41"/>
      <c r="I84" s="41"/>
      <c r="J84" s="41"/>
      <c r="K84" s="41"/>
      <c r="L84" s="41"/>
      <c r="M84" s="41"/>
      <c r="N84" s="41"/>
      <c r="O84" s="41"/>
      <c r="P84" s="41"/>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row>
    <row r="85" spans="1:60" hidden="1" x14ac:dyDescent="0.2">
      <c r="A85" s="41"/>
      <c r="B85" s="41"/>
      <c r="C85" s="41"/>
      <c r="D85" s="41"/>
      <c r="E85" s="41"/>
      <c r="F85" s="41"/>
      <c r="G85" s="41"/>
      <c r="H85" s="41"/>
      <c r="I85" s="41"/>
      <c r="J85" s="41"/>
      <c r="K85" s="41"/>
      <c r="L85" s="41"/>
      <c r="M85" s="41"/>
      <c r="N85" s="41"/>
      <c r="O85" s="41"/>
      <c r="P85" s="41"/>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row>
    <row r="86" spans="1:60" hidden="1" x14ac:dyDescent="0.2">
      <c r="A86" s="41"/>
      <c r="B86" s="41"/>
      <c r="C86" s="41"/>
      <c r="D86" s="41"/>
      <c r="E86" s="41"/>
      <c r="F86" s="41"/>
      <c r="G86" s="41"/>
      <c r="H86" s="41"/>
      <c r="I86" s="41"/>
      <c r="J86" s="41"/>
      <c r="K86" s="41"/>
      <c r="L86" s="41"/>
      <c r="M86" s="41"/>
      <c r="N86" s="41"/>
      <c r="O86" s="41"/>
      <c r="P86" s="41"/>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row>
    <row r="87" spans="1:60" hidden="1" x14ac:dyDescent="0.2">
      <c r="A87" s="41"/>
      <c r="B87" s="41"/>
      <c r="C87" s="41"/>
      <c r="D87" s="41"/>
      <c r="E87" s="41"/>
      <c r="F87" s="41"/>
      <c r="G87" s="41"/>
      <c r="H87" s="41"/>
      <c r="I87" s="41"/>
      <c r="J87" s="41"/>
      <c r="K87" s="41"/>
      <c r="L87" s="41"/>
      <c r="M87" s="41"/>
      <c r="N87" s="41"/>
      <c r="O87" s="41"/>
      <c r="P87" s="41"/>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row>
    <row r="88" spans="1:60" hidden="1" x14ac:dyDescent="0.2">
      <c r="A88" s="41"/>
      <c r="B88" s="41"/>
      <c r="C88" s="41"/>
      <c r="D88" s="41"/>
      <c r="E88" s="41"/>
      <c r="F88" s="41"/>
      <c r="G88" s="41"/>
      <c r="H88" s="41"/>
      <c r="I88" s="41"/>
      <c r="J88" s="41"/>
      <c r="K88" s="41"/>
      <c r="L88" s="41"/>
      <c r="M88" s="41"/>
      <c r="N88" s="41"/>
      <c r="O88" s="41"/>
      <c r="P88" s="41"/>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row>
    <row r="89" spans="1:60" hidden="1" x14ac:dyDescent="0.2">
      <c r="A89" s="41"/>
      <c r="B89" s="41"/>
      <c r="C89" s="41"/>
      <c r="D89" s="41"/>
      <c r="E89" s="41"/>
      <c r="F89" s="41"/>
      <c r="G89" s="41"/>
      <c r="H89" s="41"/>
      <c r="I89" s="41"/>
      <c r="J89" s="41"/>
      <c r="K89" s="41"/>
      <c r="L89" s="41"/>
      <c r="M89" s="41"/>
      <c r="N89" s="41"/>
      <c r="O89" s="41"/>
      <c r="P89" s="41"/>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row>
    <row r="90" spans="1:60" hidden="1" x14ac:dyDescent="0.2">
      <c r="A90" s="41"/>
      <c r="B90" s="41"/>
      <c r="C90" s="41"/>
      <c r="D90" s="41"/>
      <c r="E90" s="41"/>
      <c r="F90" s="41"/>
      <c r="G90" s="41"/>
      <c r="H90" s="41"/>
      <c r="I90" s="41"/>
      <c r="J90" s="41"/>
      <c r="K90" s="41"/>
      <c r="L90" s="41"/>
      <c r="M90" s="41"/>
      <c r="N90" s="41"/>
      <c r="O90" s="41"/>
      <c r="P90" s="41"/>
      <c r="Q90" s="41"/>
      <c r="R90" s="41"/>
      <c r="S90" s="41"/>
      <c r="T90" s="41"/>
      <c r="U90" s="41"/>
      <c r="V90" s="41"/>
      <c r="W90" s="41"/>
      <c r="X90" s="41"/>
      <c r="Y90" s="41"/>
      <c r="Z90" s="41"/>
      <c r="AA90" s="41"/>
      <c r="AB90" s="41"/>
      <c r="AC90" s="41"/>
      <c r="AD90" s="41"/>
      <c r="AE90" s="41"/>
      <c r="AF90" s="41"/>
      <c r="AG90" s="41"/>
      <c r="AH90" s="41"/>
      <c r="AI90" s="41"/>
      <c r="AJ90" s="41"/>
      <c r="AK90" s="41"/>
      <c r="AL90" s="41"/>
      <c r="AM90" s="41"/>
      <c r="AN90" s="41"/>
      <c r="AO90" s="41"/>
      <c r="AP90" s="41"/>
      <c r="AQ90" s="41"/>
      <c r="AR90" s="41"/>
      <c r="AS90" s="41"/>
      <c r="AT90" s="41"/>
      <c r="AU90" s="41"/>
      <c r="AV90" s="41"/>
      <c r="AW90" s="41"/>
      <c r="AX90" s="41"/>
      <c r="AY90" s="41"/>
      <c r="AZ90" s="41"/>
      <c r="BA90" s="41"/>
      <c r="BB90" s="41"/>
      <c r="BC90" s="41"/>
      <c r="BD90" s="41"/>
      <c r="BE90" s="41"/>
      <c r="BF90" s="41"/>
      <c r="BG90" s="41"/>
      <c r="BH90" s="41"/>
    </row>
    <row r="91" spans="1:60" hidden="1" x14ac:dyDescent="0.2">
      <c r="A91" s="41"/>
      <c r="B91" s="41"/>
      <c r="C91" s="41"/>
      <c r="D91" s="41"/>
      <c r="E91" s="41"/>
      <c r="F91" s="41"/>
      <c r="G91" s="41"/>
      <c r="H91" s="41"/>
      <c r="I91" s="41"/>
      <c r="J91" s="41"/>
      <c r="K91" s="41"/>
      <c r="L91" s="41"/>
      <c r="M91" s="41"/>
      <c r="N91" s="41"/>
      <c r="O91" s="41"/>
      <c r="P91" s="41"/>
      <c r="Q91" s="41"/>
      <c r="R91" s="41"/>
      <c r="S91" s="41"/>
      <c r="T91" s="41"/>
      <c r="U91" s="41"/>
      <c r="V91" s="41"/>
      <c r="W91" s="41"/>
      <c r="X91" s="41"/>
      <c r="Y91" s="41"/>
      <c r="Z91" s="41"/>
      <c r="AA91" s="41"/>
      <c r="AB91" s="41"/>
      <c r="AC91" s="41"/>
      <c r="AD91" s="41"/>
      <c r="AE91" s="41"/>
      <c r="AF91" s="41"/>
      <c r="AG91" s="41"/>
      <c r="AH91" s="41"/>
      <c r="AI91" s="41"/>
      <c r="AJ91" s="41"/>
      <c r="AK91" s="41"/>
      <c r="AL91" s="41"/>
      <c r="AM91" s="41"/>
      <c r="AN91" s="41"/>
      <c r="AO91" s="41"/>
      <c r="AP91" s="41"/>
      <c r="AQ91" s="41"/>
      <c r="AR91" s="41"/>
      <c r="AS91" s="41"/>
      <c r="AT91" s="41"/>
      <c r="AU91" s="41"/>
      <c r="AV91" s="41"/>
      <c r="AW91" s="41"/>
      <c r="AX91" s="41"/>
      <c r="AY91" s="41"/>
      <c r="AZ91" s="41"/>
      <c r="BA91" s="41"/>
      <c r="BB91" s="41"/>
      <c r="BC91" s="41"/>
      <c r="BD91" s="41"/>
      <c r="BE91" s="41"/>
      <c r="BF91" s="41"/>
      <c r="BG91" s="41"/>
      <c r="BH91" s="41"/>
    </row>
    <row r="92" spans="1:60" hidden="1" x14ac:dyDescent="0.2">
      <c r="A92" s="41"/>
      <c r="B92" s="41"/>
      <c r="C92" s="41"/>
      <c r="D92" s="41"/>
      <c r="E92" s="41"/>
      <c r="F92" s="41"/>
      <c r="G92" s="41"/>
      <c r="H92" s="41"/>
      <c r="I92" s="41"/>
      <c r="J92" s="41"/>
      <c r="K92" s="41"/>
      <c r="L92" s="41"/>
      <c r="M92" s="41"/>
      <c r="N92" s="41"/>
      <c r="O92" s="41"/>
      <c r="P92" s="41"/>
      <c r="Q92" s="41"/>
      <c r="R92" s="41"/>
      <c r="S92" s="41"/>
      <c r="T92" s="41"/>
      <c r="U92" s="41"/>
      <c r="V92" s="41"/>
      <c r="W92" s="41"/>
      <c r="X92" s="41"/>
      <c r="Y92" s="41"/>
      <c r="Z92" s="41"/>
      <c r="AA92" s="41"/>
      <c r="AB92" s="41"/>
      <c r="AC92" s="41"/>
      <c r="AD92" s="41"/>
      <c r="AE92" s="41"/>
      <c r="AF92" s="41"/>
      <c r="AG92" s="41"/>
      <c r="AH92" s="41"/>
      <c r="AI92" s="41"/>
      <c r="AJ92" s="41"/>
      <c r="AK92" s="41"/>
      <c r="AL92" s="41"/>
      <c r="AM92" s="41"/>
      <c r="AN92" s="41"/>
      <c r="AO92" s="41"/>
      <c r="AP92" s="41"/>
      <c r="AQ92" s="41"/>
      <c r="AR92" s="41"/>
      <c r="AS92" s="41"/>
      <c r="AT92" s="41"/>
      <c r="AU92" s="41"/>
      <c r="AV92" s="41"/>
      <c r="AW92" s="41"/>
      <c r="AX92" s="41"/>
      <c r="AY92" s="41"/>
      <c r="AZ92" s="41"/>
      <c r="BA92" s="41"/>
      <c r="BB92" s="41"/>
      <c r="BC92" s="41"/>
      <c r="BD92" s="41"/>
      <c r="BE92" s="41"/>
      <c r="BF92" s="41"/>
      <c r="BG92" s="41"/>
      <c r="BH92" s="41"/>
    </row>
    <row r="93" spans="1:60" hidden="1" x14ac:dyDescent="0.2">
      <c r="A93" s="41"/>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41"/>
      <c r="AZ93" s="41"/>
      <c r="BA93" s="41"/>
      <c r="BB93" s="41"/>
      <c r="BC93" s="41"/>
      <c r="BD93" s="41"/>
      <c r="BE93" s="41"/>
      <c r="BF93" s="41"/>
      <c r="BG93" s="41"/>
      <c r="BH93" s="41"/>
    </row>
    <row r="94" spans="1:60" hidden="1" x14ac:dyDescent="0.2">
      <c r="A94" s="41"/>
      <c r="B94" s="41"/>
      <c r="C94" s="41"/>
      <c r="D94" s="41"/>
      <c r="E94" s="41"/>
      <c r="F94" s="41"/>
      <c r="G94" s="41"/>
      <c r="H94" s="41"/>
      <c r="I94" s="41"/>
      <c r="J94" s="41"/>
      <c r="K94" s="41"/>
      <c r="L94" s="41"/>
      <c r="M94" s="41"/>
      <c r="N94" s="41"/>
      <c r="O94" s="41"/>
      <c r="P94" s="41"/>
      <c r="Q94" s="41"/>
      <c r="R94" s="41"/>
      <c r="S94" s="41"/>
      <c r="T94" s="41"/>
      <c r="U94" s="41"/>
      <c r="V94" s="41"/>
      <c r="W94" s="41"/>
      <c r="X94" s="41"/>
      <c r="Y94" s="41"/>
      <c r="Z94" s="41"/>
      <c r="AA94" s="41"/>
      <c r="AB94" s="41"/>
      <c r="AC94" s="41"/>
      <c r="AD94" s="41"/>
      <c r="AE94" s="41"/>
      <c r="AF94" s="41"/>
      <c r="AG94" s="41"/>
      <c r="AH94" s="41"/>
      <c r="AI94" s="41"/>
      <c r="AJ94" s="41"/>
      <c r="AK94" s="41"/>
      <c r="AL94" s="41"/>
      <c r="AM94" s="41"/>
      <c r="AN94" s="41"/>
      <c r="AO94" s="41"/>
      <c r="AP94" s="41"/>
      <c r="AQ94" s="41"/>
      <c r="AR94" s="41"/>
      <c r="AS94" s="41"/>
      <c r="AT94" s="41"/>
      <c r="AU94" s="41"/>
      <c r="AV94" s="41"/>
      <c r="AW94" s="41"/>
      <c r="AX94" s="41"/>
      <c r="AY94" s="41"/>
      <c r="AZ94" s="41"/>
      <c r="BA94" s="41"/>
      <c r="BB94" s="41"/>
      <c r="BC94" s="41"/>
      <c r="BD94" s="41"/>
      <c r="BE94" s="41"/>
      <c r="BF94" s="41"/>
      <c r="BG94" s="41"/>
      <c r="BH94" s="41"/>
    </row>
    <row r="95" spans="1:60" hidden="1" x14ac:dyDescent="0.2">
      <c r="A95" s="41"/>
      <c r="B95" s="41"/>
      <c r="C95" s="41"/>
      <c r="D95" s="41"/>
      <c r="E95" s="41"/>
      <c r="F95" s="41"/>
      <c r="G95" s="41"/>
      <c r="H95" s="41"/>
      <c r="I95" s="41"/>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1"/>
      <c r="BC95" s="41"/>
      <c r="BD95" s="41"/>
      <c r="BE95" s="41"/>
      <c r="BF95" s="41"/>
      <c r="BG95" s="41"/>
      <c r="BH95" s="41"/>
    </row>
    <row r="96" spans="1:60" hidden="1" x14ac:dyDescent="0.2">
      <c r="A96" s="41"/>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row>
    <row r="97" spans="1:60" hidden="1" x14ac:dyDescent="0.2">
      <c r="A97" s="41"/>
      <c r="B97" s="41"/>
      <c r="C97" s="41"/>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row>
    <row r="98" spans="1:60" hidden="1" x14ac:dyDescent="0.2">
      <c r="A98" s="41"/>
      <c r="B98" s="41"/>
      <c r="C98" s="41"/>
      <c r="D98" s="41"/>
      <c r="E98" s="41"/>
      <c r="F98" s="41"/>
      <c r="G98" s="41"/>
      <c r="H98" s="41"/>
      <c r="I98" s="41"/>
      <c r="J98" s="41"/>
      <c r="K98" s="41"/>
      <c r="L98" s="41"/>
      <c r="M98" s="41"/>
      <c r="N98" s="41"/>
      <c r="O98" s="41"/>
      <c r="P98" s="41"/>
      <c r="Q98" s="41"/>
      <c r="R98" s="41"/>
      <c r="S98" s="41"/>
      <c r="T98" s="41"/>
      <c r="U98" s="41"/>
      <c r="V98" s="41"/>
      <c r="W98" s="41"/>
      <c r="X98" s="41"/>
      <c r="Y98" s="41"/>
      <c r="Z98" s="41"/>
      <c r="AA98" s="41"/>
      <c r="AB98" s="41"/>
      <c r="AC98" s="41"/>
      <c r="AD98" s="41"/>
      <c r="AE98" s="41"/>
      <c r="AF98" s="41"/>
      <c r="AG98" s="41"/>
      <c r="AH98" s="41"/>
      <c r="AI98" s="41"/>
      <c r="AJ98" s="41"/>
      <c r="AK98" s="41"/>
      <c r="AL98" s="41"/>
      <c r="AM98" s="41"/>
      <c r="AN98" s="41"/>
      <c r="AO98" s="41"/>
      <c r="AP98" s="41"/>
      <c r="AQ98" s="41"/>
      <c r="AR98" s="41"/>
      <c r="AS98" s="41"/>
      <c r="AT98" s="41"/>
      <c r="AU98" s="41"/>
      <c r="AV98" s="41"/>
      <c r="AW98" s="41"/>
      <c r="AX98" s="41"/>
      <c r="AY98" s="41"/>
      <c r="AZ98" s="41"/>
      <c r="BA98" s="41"/>
      <c r="BB98" s="41"/>
      <c r="BC98" s="41"/>
      <c r="BD98" s="41"/>
      <c r="BE98" s="41"/>
      <c r="BF98" s="41"/>
      <c r="BG98" s="41"/>
      <c r="BH98" s="41"/>
    </row>
    <row r="99" spans="1:60" hidden="1" x14ac:dyDescent="0.2">
      <c r="A99" s="41"/>
      <c r="B99" s="41"/>
      <c r="C99" s="41"/>
      <c r="D99" s="41"/>
      <c r="E99" s="41"/>
      <c r="F99" s="41"/>
      <c r="G99" s="41"/>
      <c r="H99" s="41"/>
      <c r="I99" s="41"/>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1"/>
      <c r="BC99" s="41"/>
      <c r="BD99" s="41"/>
      <c r="BE99" s="41"/>
      <c r="BF99" s="41"/>
      <c r="BG99" s="41"/>
      <c r="BH99" s="41"/>
    </row>
    <row r="100" spans="1:60" hidden="1" x14ac:dyDescent="0.2">
      <c r="A100" s="41"/>
      <c r="B100" s="41"/>
      <c r="C100" s="41"/>
      <c r="D100" s="41"/>
      <c r="E100" s="41"/>
      <c r="F100" s="41"/>
      <c r="G100" s="41"/>
      <c r="H100" s="41"/>
      <c r="I100" s="41"/>
      <c r="J100" s="41"/>
      <c r="K100" s="41"/>
      <c r="L100" s="41"/>
      <c r="M100" s="41"/>
      <c r="N100" s="41"/>
      <c r="O100" s="41"/>
      <c r="P100" s="41"/>
      <c r="Q100" s="41"/>
      <c r="R100" s="41"/>
      <c r="S100" s="41"/>
      <c r="T100" s="41"/>
      <c r="U100" s="41"/>
      <c r="V100" s="41"/>
      <c r="W100" s="41"/>
      <c r="X100" s="41"/>
      <c r="Y100" s="41"/>
      <c r="Z100" s="41"/>
      <c r="AA100" s="41"/>
      <c r="AB100" s="41"/>
      <c r="AC100" s="41"/>
      <c r="AD100" s="41"/>
      <c r="AE100" s="41"/>
      <c r="AF100" s="41"/>
      <c r="AG100" s="41"/>
      <c r="AH100" s="41"/>
      <c r="AI100" s="41"/>
      <c r="AJ100" s="41"/>
      <c r="AK100" s="41"/>
      <c r="AL100" s="41"/>
      <c r="AM100" s="41"/>
      <c r="AN100" s="41"/>
      <c r="AO100" s="41"/>
      <c r="AP100" s="41"/>
      <c r="AQ100" s="41"/>
      <c r="AR100" s="41"/>
      <c r="AS100" s="41"/>
      <c r="AT100" s="41"/>
      <c r="AU100" s="41"/>
      <c r="AV100" s="41"/>
      <c r="AW100" s="41"/>
      <c r="AX100" s="41"/>
      <c r="AY100" s="41"/>
      <c r="AZ100" s="41"/>
      <c r="BA100" s="41"/>
      <c r="BB100" s="41"/>
      <c r="BC100" s="41"/>
      <c r="BD100" s="41"/>
      <c r="BE100" s="41"/>
      <c r="BF100" s="41"/>
      <c r="BG100" s="41"/>
      <c r="BH100" s="41"/>
    </row>
    <row r="101" spans="1:60" hidden="1" x14ac:dyDescent="0.2">
      <c r="A101" s="41"/>
      <c r="B101" s="41"/>
      <c r="C101" s="41"/>
      <c r="D101" s="41"/>
      <c r="E101" s="41"/>
      <c r="F101" s="41"/>
      <c r="G101" s="41"/>
      <c r="H101" s="41"/>
      <c r="I101" s="41"/>
      <c r="J101" s="41"/>
      <c r="K101" s="41"/>
      <c r="L101" s="41"/>
      <c r="M101" s="41"/>
      <c r="N101" s="41"/>
      <c r="O101" s="41"/>
      <c r="P101" s="41"/>
      <c r="Q101" s="41"/>
      <c r="R101" s="41"/>
      <c r="S101" s="41"/>
      <c r="T101" s="41"/>
      <c r="U101" s="41"/>
      <c r="V101" s="41"/>
      <c r="W101" s="41"/>
      <c r="X101" s="41"/>
      <c r="Y101" s="41"/>
      <c r="Z101" s="41"/>
      <c r="AA101" s="41"/>
      <c r="AB101" s="41"/>
      <c r="AC101" s="41"/>
      <c r="AD101" s="41"/>
      <c r="AE101" s="41"/>
      <c r="AF101" s="41"/>
      <c r="AG101" s="41"/>
      <c r="AH101" s="41"/>
      <c r="AI101" s="41"/>
      <c r="AJ101" s="41"/>
      <c r="AK101" s="41"/>
      <c r="AL101" s="41"/>
      <c r="AM101" s="41"/>
      <c r="AN101" s="41"/>
      <c r="AO101" s="41"/>
      <c r="AP101" s="41"/>
      <c r="AQ101" s="41"/>
      <c r="AR101" s="41"/>
      <c r="AS101" s="41"/>
      <c r="AT101" s="41"/>
      <c r="AU101" s="41"/>
      <c r="AV101" s="41"/>
      <c r="AW101" s="41"/>
      <c r="AX101" s="41"/>
      <c r="AY101" s="41"/>
      <c r="AZ101" s="41"/>
      <c r="BA101" s="41"/>
      <c r="BB101" s="41"/>
      <c r="BC101" s="41"/>
      <c r="BD101" s="41"/>
      <c r="BE101" s="41"/>
      <c r="BF101" s="41"/>
      <c r="BG101" s="41"/>
      <c r="BH101" s="41"/>
    </row>
    <row r="102" spans="1:60" hidden="1" x14ac:dyDescent="0.2">
      <c r="A102" s="41"/>
      <c r="B102" s="41"/>
      <c r="C102" s="41"/>
      <c r="D102" s="41"/>
      <c r="E102" s="41"/>
      <c r="F102" s="41"/>
      <c r="G102" s="41"/>
      <c r="H102" s="41"/>
      <c r="I102" s="41"/>
      <c r="J102" s="41"/>
      <c r="K102" s="41"/>
      <c r="L102" s="41"/>
      <c r="M102" s="41"/>
      <c r="N102" s="41"/>
      <c r="O102" s="41"/>
      <c r="P102" s="41"/>
      <c r="Q102" s="41"/>
      <c r="R102" s="41"/>
      <c r="S102" s="41"/>
      <c r="T102" s="41"/>
      <c r="U102" s="41"/>
      <c r="V102" s="41"/>
      <c r="W102" s="41"/>
      <c r="X102" s="41"/>
      <c r="Y102" s="41"/>
      <c r="Z102" s="41"/>
      <c r="AA102" s="41"/>
      <c r="AB102" s="41"/>
      <c r="AC102" s="41"/>
      <c r="AD102" s="41"/>
      <c r="AE102" s="41"/>
      <c r="AF102" s="41"/>
      <c r="AG102" s="41"/>
      <c r="AH102" s="41"/>
      <c r="AI102" s="41"/>
      <c r="AJ102" s="41"/>
      <c r="AK102" s="41"/>
      <c r="AL102" s="41"/>
      <c r="AM102" s="41"/>
      <c r="AN102" s="41"/>
      <c r="AO102" s="41"/>
      <c r="AP102" s="41"/>
      <c r="AQ102" s="41"/>
      <c r="AR102" s="41"/>
      <c r="AS102" s="41"/>
      <c r="AT102" s="41"/>
      <c r="AU102" s="41"/>
      <c r="AV102" s="41"/>
      <c r="AW102" s="41"/>
      <c r="AX102" s="41"/>
      <c r="AY102" s="41"/>
      <c r="AZ102" s="41"/>
      <c r="BA102" s="41"/>
      <c r="BB102" s="41"/>
      <c r="BC102" s="41"/>
      <c r="BD102" s="41"/>
      <c r="BE102" s="41"/>
      <c r="BF102" s="41"/>
      <c r="BG102" s="41"/>
      <c r="BH102" s="41"/>
    </row>
    <row r="103" spans="1:60" hidden="1" x14ac:dyDescent="0.2">
      <c r="A103" s="41"/>
      <c r="B103" s="41"/>
      <c r="C103" s="41"/>
      <c r="D103" s="41"/>
      <c r="E103" s="41"/>
      <c r="F103" s="41"/>
      <c r="G103" s="41"/>
      <c r="H103" s="41"/>
      <c r="I103" s="41"/>
      <c r="J103" s="41"/>
      <c r="K103" s="41"/>
      <c r="L103" s="41"/>
      <c r="M103" s="41"/>
      <c r="N103" s="41"/>
      <c r="O103" s="41"/>
      <c r="P103" s="41"/>
      <c r="Q103" s="41"/>
      <c r="R103" s="41"/>
      <c r="S103" s="41"/>
      <c r="T103" s="41"/>
      <c r="U103" s="41"/>
      <c r="V103" s="41"/>
      <c r="W103" s="41"/>
      <c r="X103" s="41"/>
      <c r="Y103" s="41"/>
      <c r="Z103" s="41"/>
      <c r="AA103" s="41"/>
      <c r="AB103" s="41"/>
      <c r="AC103" s="41"/>
      <c r="AD103" s="41"/>
      <c r="AE103" s="41"/>
      <c r="AF103" s="41"/>
      <c r="AG103" s="41"/>
      <c r="AH103" s="41"/>
      <c r="AI103" s="41"/>
      <c r="AJ103" s="41"/>
      <c r="AK103" s="41"/>
      <c r="AL103" s="41"/>
      <c r="AM103" s="41"/>
      <c r="AN103" s="41"/>
      <c r="AO103" s="41"/>
      <c r="AP103" s="41"/>
      <c r="AQ103" s="41"/>
      <c r="AR103" s="41"/>
      <c r="AS103" s="41"/>
      <c r="AT103" s="41"/>
      <c r="AU103" s="41"/>
      <c r="AV103" s="41"/>
      <c r="AW103" s="41"/>
      <c r="AX103" s="41"/>
      <c r="AY103" s="41"/>
      <c r="AZ103" s="41"/>
      <c r="BA103" s="41"/>
      <c r="BB103" s="41"/>
      <c r="BC103" s="41"/>
      <c r="BD103" s="41"/>
      <c r="BE103" s="41"/>
      <c r="BF103" s="41"/>
      <c r="BG103" s="41"/>
      <c r="BH103" s="41"/>
    </row>
    <row r="104" spans="1:60" hidden="1" x14ac:dyDescent="0.2">
      <c r="A104" s="41"/>
      <c r="B104" s="41"/>
      <c r="C104" s="41"/>
      <c r="D104" s="41"/>
      <c r="E104" s="41"/>
      <c r="F104" s="41"/>
      <c r="G104" s="41"/>
      <c r="H104" s="41"/>
      <c r="I104" s="41"/>
      <c r="J104" s="41"/>
      <c r="K104" s="41"/>
      <c r="L104" s="41"/>
      <c r="M104" s="41"/>
      <c r="N104" s="41"/>
      <c r="O104" s="41"/>
      <c r="P104" s="41"/>
      <c r="Q104" s="41"/>
      <c r="R104" s="41"/>
      <c r="S104" s="41"/>
      <c r="T104" s="41"/>
      <c r="U104" s="41"/>
      <c r="V104" s="41"/>
      <c r="W104" s="41"/>
      <c r="X104" s="41"/>
      <c r="Y104" s="41"/>
      <c r="Z104" s="41"/>
      <c r="AA104" s="41"/>
      <c r="AB104" s="41"/>
      <c r="AC104" s="41"/>
      <c r="AD104" s="41"/>
      <c r="AE104" s="41"/>
      <c r="AF104" s="41"/>
      <c r="AG104" s="41"/>
      <c r="AH104" s="41"/>
      <c r="AI104" s="41"/>
      <c r="AJ104" s="41"/>
      <c r="AK104" s="41"/>
      <c r="AL104" s="41"/>
      <c r="AM104" s="41"/>
      <c r="AN104" s="41"/>
      <c r="AO104" s="41"/>
      <c r="AP104" s="41"/>
      <c r="AQ104" s="41"/>
      <c r="AR104" s="41"/>
      <c r="AS104" s="41"/>
      <c r="AT104" s="41"/>
      <c r="AU104" s="41"/>
      <c r="AV104" s="41"/>
      <c r="AW104" s="41"/>
      <c r="AX104" s="41"/>
      <c r="AY104" s="41"/>
      <c r="AZ104" s="41"/>
      <c r="BA104" s="41"/>
      <c r="BB104" s="41"/>
      <c r="BC104" s="41"/>
      <c r="BD104" s="41"/>
      <c r="BE104" s="41"/>
      <c r="BF104" s="41"/>
      <c r="BG104" s="41"/>
      <c r="BH104" s="41"/>
    </row>
    <row r="105" spans="1:60" hidden="1" x14ac:dyDescent="0.2">
      <c r="A105" s="41"/>
      <c r="B105" s="41"/>
      <c r="C105" s="41"/>
      <c r="D105" s="41"/>
      <c r="E105" s="41"/>
      <c r="F105" s="41"/>
      <c r="G105" s="41"/>
      <c r="H105" s="41"/>
      <c r="I105" s="41"/>
      <c r="J105" s="41"/>
      <c r="K105" s="41"/>
      <c r="L105" s="41"/>
      <c r="M105" s="41"/>
      <c r="N105" s="41"/>
      <c r="O105" s="41"/>
      <c r="P105" s="41"/>
      <c r="Q105" s="41"/>
      <c r="R105" s="41"/>
      <c r="S105" s="41"/>
      <c r="T105" s="41"/>
      <c r="U105" s="41"/>
      <c r="V105" s="41"/>
      <c r="W105" s="41"/>
      <c r="X105" s="41"/>
      <c r="Y105" s="41"/>
      <c r="Z105" s="41"/>
      <c r="AA105" s="41"/>
      <c r="AB105" s="41"/>
      <c r="AC105" s="41"/>
      <c r="AD105" s="41"/>
      <c r="AE105" s="41"/>
      <c r="AF105" s="41"/>
      <c r="AG105" s="41"/>
      <c r="AH105" s="41"/>
      <c r="AI105" s="41"/>
      <c r="AJ105" s="41"/>
      <c r="AK105" s="41"/>
      <c r="AL105" s="41"/>
      <c r="AM105" s="41"/>
      <c r="AN105" s="41"/>
      <c r="AO105" s="41"/>
      <c r="AP105" s="41"/>
      <c r="AQ105" s="41"/>
      <c r="AR105" s="41"/>
      <c r="AS105" s="41"/>
      <c r="AT105" s="41"/>
      <c r="AU105" s="41"/>
      <c r="AV105" s="41"/>
      <c r="AW105" s="41"/>
      <c r="AX105" s="41"/>
      <c r="AY105" s="41"/>
      <c r="AZ105" s="41"/>
      <c r="BA105" s="41"/>
      <c r="BB105" s="41"/>
      <c r="BC105" s="41"/>
      <c r="BD105" s="41"/>
      <c r="BE105" s="41"/>
      <c r="BF105" s="41"/>
      <c r="BG105" s="41"/>
      <c r="BH105" s="41"/>
    </row>
    <row r="106" spans="1:60" hidden="1" x14ac:dyDescent="0.2">
      <c r="A106" s="41"/>
      <c r="B106" s="41"/>
      <c r="C106" s="41"/>
      <c r="D106" s="41"/>
      <c r="E106" s="41"/>
      <c r="F106" s="41"/>
      <c r="G106" s="41"/>
      <c r="H106" s="41"/>
      <c r="I106" s="41"/>
      <c r="J106" s="41"/>
      <c r="K106" s="41"/>
      <c r="L106" s="41"/>
      <c r="M106" s="41"/>
      <c r="N106" s="41"/>
      <c r="O106" s="41"/>
      <c r="P106" s="41"/>
      <c r="Q106" s="41"/>
      <c r="R106" s="41"/>
      <c r="S106" s="41"/>
      <c r="T106" s="41"/>
      <c r="U106" s="41"/>
      <c r="V106" s="41"/>
      <c r="W106" s="41"/>
      <c r="X106" s="41"/>
      <c r="Y106" s="41"/>
      <c r="Z106" s="41"/>
      <c r="AA106" s="41"/>
      <c r="AB106" s="41"/>
      <c r="AC106" s="41"/>
      <c r="AD106" s="41"/>
      <c r="AE106" s="41"/>
      <c r="AF106" s="41"/>
      <c r="AG106" s="41"/>
      <c r="AH106" s="41"/>
      <c r="AI106" s="41"/>
      <c r="AJ106" s="41"/>
      <c r="AK106" s="41"/>
      <c r="AL106" s="41"/>
      <c r="AM106" s="41"/>
      <c r="AN106" s="41"/>
      <c r="AO106" s="41"/>
      <c r="AP106" s="41"/>
      <c r="AQ106" s="41"/>
      <c r="AR106" s="41"/>
      <c r="AS106" s="41"/>
      <c r="AT106" s="41"/>
      <c r="AU106" s="41"/>
      <c r="AV106" s="41"/>
      <c r="AW106" s="41"/>
      <c r="AX106" s="41"/>
      <c r="AY106" s="41"/>
      <c r="AZ106" s="41"/>
      <c r="BA106" s="41"/>
      <c r="BB106" s="41"/>
      <c r="BC106" s="41"/>
      <c r="BD106" s="41"/>
      <c r="BE106" s="41"/>
      <c r="BF106" s="41"/>
      <c r="BG106" s="41"/>
      <c r="BH106" s="41"/>
    </row>
    <row r="107" spans="1:60" hidden="1" x14ac:dyDescent="0.2">
      <c r="A107" s="41"/>
      <c r="B107" s="41"/>
      <c r="C107" s="41"/>
      <c r="D107" s="41"/>
      <c r="E107" s="41"/>
      <c r="F107" s="41"/>
      <c r="G107" s="41"/>
      <c r="H107" s="41"/>
      <c r="I107" s="41"/>
      <c r="J107" s="41"/>
      <c r="K107" s="41"/>
      <c r="L107" s="41"/>
      <c r="M107" s="41"/>
      <c r="N107" s="41"/>
      <c r="O107" s="41"/>
      <c r="P107" s="41"/>
      <c r="Q107" s="41"/>
      <c r="R107" s="41"/>
      <c r="S107" s="41"/>
      <c r="T107" s="41"/>
      <c r="U107" s="41"/>
      <c r="V107" s="41"/>
      <c r="W107" s="41"/>
      <c r="X107" s="41"/>
      <c r="Y107" s="41"/>
      <c r="Z107" s="41"/>
      <c r="AA107" s="41"/>
      <c r="AB107" s="41"/>
      <c r="AC107" s="41"/>
      <c r="AD107" s="41"/>
      <c r="AE107" s="41"/>
      <c r="AF107" s="41"/>
      <c r="AG107" s="41"/>
      <c r="AH107" s="41"/>
      <c r="AI107" s="41"/>
      <c r="AJ107" s="41"/>
      <c r="AK107" s="41"/>
      <c r="AL107" s="41"/>
      <c r="AM107" s="41"/>
      <c r="AN107" s="41"/>
      <c r="AO107" s="41"/>
      <c r="AP107" s="41"/>
      <c r="AQ107" s="41"/>
      <c r="AR107" s="41"/>
      <c r="AS107" s="41"/>
      <c r="AT107" s="41"/>
      <c r="AU107" s="41"/>
      <c r="AV107" s="41"/>
      <c r="AW107" s="41"/>
      <c r="AX107" s="41"/>
      <c r="AY107" s="41"/>
      <c r="AZ107" s="41"/>
      <c r="BA107" s="41"/>
      <c r="BB107" s="41"/>
      <c r="BC107" s="41"/>
      <c r="BD107" s="41"/>
      <c r="BE107" s="41"/>
      <c r="BF107" s="41"/>
      <c r="BG107" s="41"/>
      <c r="BH107" s="41"/>
    </row>
    <row r="108" spans="1:60" hidden="1" x14ac:dyDescent="0.2">
      <c r="A108" s="41"/>
      <c r="B108" s="41"/>
      <c r="C108" s="41"/>
      <c r="D108" s="41"/>
      <c r="E108" s="41"/>
      <c r="F108" s="41"/>
      <c r="G108" s="41"/>
      <c r="H108" s="41"/>
      <c r="I108" s="41"/>
      <c r="J108" s="41"/>
      <c r="K108" s="41"/>
      <c r="L108" s="41"/>
      <c r="M108" s="41"/>
      <c r="N108" s="41"/>
      <c r="O108" s="41"/>
      <c r="P108" s="41"/>
      <c r="Q108" s="41"/>
      <c r="R108" s="41"/>
      <c r="S108" s="41"/>
      <c r="T108" s="41"/>
      <c r="U108" s="41"/>
      <c r="V108" s="41"/>
      <c r="W108" s="41"/>
      <c r="X108" s="41"/>
      <c r="Y108" s="41"/>
      <c r="Z108" s="41"/>
      <c r="AA108" s="41"/>
      <c r="AB108" s="41"/>
      <c r="AC108" s="41"/>
      <c r="AD108" s="41"/>
      <c r="AE108" s="41"/>
      <c r="AF108" s="41"/>
      <c r="AG108" s="41"/>
      <c r="AH108" s="41"/>
      <c r="AI108" s="41"/>
      <c r="AJ108" s="41"/>
      <c r="AK108" s="41"/>
      <c r="AL108" s="41"/>
      <c r="AM108" s="41"/>
      <c r="AN108" s="41"/>
      <c r="AO108" s="41"/>
      <c r="AP108" s="41"/>
      <c r="AQ108" s="41"/>
      <c r="AR108" s="41"/>
      <c r="AS108" s="41"/>
      <c r="AT108" s="41"/>
      <c r="AU108" s="41"/>
      <c r="AV108" s="41"/>
      <c r="AW108" s="41"/>
      <c r="AX108" s="41"/>
      <c r="AY108" s="41"/>
      <c r="AZ108" s="41"/>
      <c r="BA108" s="41"/>
      <c r="BB108" s="41"/>
      <c r="BC108" s="41"/>
      <c r="BD108" s="41"/>
      <c r="BE108" s="41"/>
      <c r="BF108" s="41"/>
      <c r="BG108" s="41"/>
      <c r="BH108" s="41"/>
    </row>
    <row r="109" spans="1:60" hidden="1" x14ac:dyDescent="0.2">
      <c r="A109" s="41"/>
      <c r="B109" s="41"/>
      <c r="C109" s="41"/>
      <c r="D109" s="41"/>
      <c r="E109" s="41"/>
      <c r="F109" s="41"/>
      <c r="G109" s="41"/>
      <c r="H109" s="41"/>
      <c r="I109" s="41"/>
      <c r="J109" s="41"/>
      <c r="K109" s="41"/>
      <c r="L109" s="41"/>
      <c r="M109" s="41"/>
      <c r="N109" s="41"/>
      <c r="O109" s="41"/>
      <c r="P109" s="41"/>
      <c r="Q109" s="41"/>
      <c r="R109" s="41"/>
      <c r="S109" s="41"/>
      <c r="T109" s="41"/>
      <c r="U109" s="41"/>
      <c r="V109" s="41"/>
      <c r="W109" s="41"/>
      <c r="X109" s="41"/>
      <c r="Y109" s="41"/>
      <c r="Z109" s="41"/>
      <c r="AA109" s="41"/>
      <c r="AB109" s="41"/>
      <c r="AC109" s="41"/>
      <c r="AD109" s="41"/>
      <c r="AE109" s="41"/>
      <c r="AF109" s="41"/>
      <c r="AG109" s="41"/>
      <c r="AH109" s="41"/>
      <c r="AI109" s="41"/>
      <c r="AJ109" s="41"/>
      <c r="AK109" s="41"/>
      <c r="AL109" s="41"/>
      <c r="AM109" s="41"/>
      <c r="AN109" s="41"/>
      <c r="AO109" s="41"/>
      <c r="AP109" s="41"/>
      <c r="AQ109" s="41"/>
      <c r="AR109" s="41"/>
      <c r="AS109" s="41"/>
      <c r="AT109" s="41"/>
      <c r="AU109" s="41"/>
      <c r="AV109" s="41"/>
      <c r="AW109" s="41"/>
      <c r="AX109" s="41"/>
      <c r="AY109" s="41"/>
      <c r="AZ109" s="41"/>
      <c r="BA109" s="41"/>
      <c r="BB109" s="41"/>
      <c r="BC109" s="41"/>
      <c r="BD109" s="41"/>
      <c r="BE109" s="41"/>
      <c r="BF109" s="41"/>
      <c r="BG109" s="41"/>
      <c r="BH109" s="41"/>
    </row>
    <row r="110" spans="1:60" hidden="1" x14ac:dyDescent="0.2">
      <c r="A110" s="41"/>
      <c r="B110" s="41"/>
      <c r="C110" s="41"/>
      <c r="D110" s="41"/>
      <c r="E110" s="41"/>
      <c r="F110" s="41"/>
      <c r="G110" s="41"/>
      <c r="H110" s="41"/>
      <c r="I110" s="41"/>
      <c r="J110" s="41"/>
      <c r="K110" s="41"/>
      <c r="L110" s="41"/>
      <c r="M110" s="41"/>
      <c r="N110" s="41"/>
      <c r="O110" s="41"/>
      <c r="P110" s="41"/>
      <c r="Q110" s="41"/>
      <c r="R110" s="41"/>
      <c r="S110" s="41"/>
      <c r="T110" s="41"/>
      <c r="U110" s="41"/>
      <c r="V110" s="41"/>
      <c r="W110" s="41"/>
      <c r="X110" s="41"/>
      <c r="Y110" s="41"/>
      <c r="Z110" s="41"/>
      <c r="AA110" s="41"/>
      <c r="AB110" s="41"/>
      <c r="AC110" s="41"/>
      <c r="AD110" s="41"/>
      <c r="AE110" s="41"/>
      <c r="AF110" s="41"/>
      <c r="AG110" s="41"/>
      <c r="AH110" s="41"/>
      <c r="AI110" s="41"/>
      <c r="AJ110" s="41"/>
      <c r="AK110" s="41"/>
      <c r="AL110" s="41"/>
      <c r="AM110" s="41"/>
      <c r="AN110" s="41"/>
      <c r="AO110" s="41"/>
      <c r="AP110" s="41"/>
      <c r="AQ110" s="41"/>
      <c r="AR110" s="41"/>
      <c r="AS110" s="41"/>
      <c r="AT110" s="41"/>
      <c r="AU110" s="41"/>
      <c r="AV110" s="41"/>
      <c r="AW110" s="41"/>
      <c r="AX110" s="41"/>
      <c r="AY110" s="41"/>
      <c r="AZ110" s="41"/>
      <c r="BA110" s="41"/>
      <c r="BB110" s="41"/>
      <c r="BC110" s="41"/>
      <c r="BD110" s="41"/>
      <c r="BE110" s="41"/>
      <c r="BF110" s="41"/>
      <c r="BG110" s="41"/>
      <c r="BH110" s="41"/>
    </row>
    <row r="111" spans="1:60" hidden="1" x14ac:dyDescent="0.2">
      <c r="A111" s="41"/>
      <c r="B111" s="41"/>
      <c r="C111" s="41"/>
      <c r="D111" s="41"/>
      <c r="E111" s="41"/>
      <c r="F111" s="41"/>
      <c r="G111" s="41"/>
      <c r="H111" s="41"/>
      <c r="I111" s="41"/>
      <c r="J111" s="41"/>
      <c r="K111" s="41"/>
      <c r="L111" s="41"/>
      <c r="M111" s="41"/>
      <c r="N111" s="41"/>
      <c r="O111" s="41"/>
      <c r="P111" s="41"/>
      <c r="Q111" s="41"/>
      <c r="R111" s="41"/>
      <c r="S111" s="41"/>
      <c r="T111" s="41"/>
      <c r="U111" s="41"/>
      <c r="V111" s="41"/>
      <c r="W111" s="41"/>
      <c r="X111" s="41"/>
      <c r="Y111" s="41"/>
      <c r="Z111" s="41"/>
      <c r="AA111" s="41"/>
      <c r="AB111" s="41"/>
      <c r="AC111" s="41"/>
      <c r="AD111" s="41"/>
      <c r="AE111" s="41"/>
      <c r="AF111" s="41"/>
      <c r="AG111" s="41"/>
      <c r="AH111" s="41"/>
      <c r="AI111" s="41"/>
      <c r="AJ111" s="41"/>
      <c r="AK111" s="41"/>
      <c r="AL111" s="41"/>
      <c r="AM111" s="41"/>
      <c r="AN111" s="41"/>
      <c r="AO111" s="41"/>
      <c r="AP111" s="41"/>
      <c r="AQ111" s="41"/>
      <c r="AR111" s="41"/>
      <c r="AS111" s="41"/>
      <c r="AT111" s="41"/>
      <c r="AU111" s="41"/>
      <c r="AV111" s="41"/>
      <c r="AW111" s="41"/>
      <c r="AX111" s="41"/>
      <c r="AY111" s="41"/>
      <c r="AZ111" s="41"/>
      <c r="BA111" s="41"/>
      <c r="BB111" s="41"/>
      <c r="BC111" s="41"/>
      <c r="BD111" s="41"/>
      <c r="BE111" s="41"/>
      <c r="BF111" s="41"/>
      <c r="BG111" s="41"/>
      <c r="BH111" s="41"/>
    </row>
    <row r="112" spans="1:60" hidden="1" x14ac:dyDescent="0.2">
      <c r="A112" s="41"/>
      <c r="B112" s="41"/>
      <c r="C112" s="41"/>
      <c r="D112" s="41"/>
      <c r="E112" s="41"/>
      <c r="F112" s="41"/>
      <c r="G112" s="41"/>
      <c r="H112" s="41"/>
      <c r="I112" s="41"/>
      <c r="J112" s="41"/>
      <c r="K112" s="41"/>
      <c r="L112" s="41"/>
      <c r="M112" s="41"/>
      <c r="N112" s="41"/>
      <c r="O112" s="41"/>
      <c r="P112" s="41"/>
      <c r="Q112" s="41"/>
      <c r="R112" s="41"/>
      <c r="S112" s="41"/>
      <c r="T112" s="41"/>
      <c r="U112" s="41"/>
      <c r="V112" s="41"/>
      <c r="W112" s="41"/>
      <c r="X112" s="41"/>
      <c r="Y112" s="41"/>
      <c r="Z112" s="41"/>
      <c r="AA112" s="41"/>
      <c r="AB112" s="41"/>
      <c r="AC112" s="41"/>
      <c r="AD112" s="41"/>
      <c r="AE112" s="41"/>
      <c r="AF112" s="41"/>
      <c r="AG112" s="41"/>
      <c r="AH112" s="41"/>
      <c r="AI112" s="41"/>
      <c r="AJ112" s="41"/>
      <c r="AK112" s="41"/>
      <c r="AL112" s="41"/>
      <c r="AM112" s="41"/>
      <c r="AN112" s="41"/>
      <c r="AO112" s="41"/>
      <c r="AP112" s="41"/>
      <c r="AQ112" s="41"/>
      <c r="AR112" s="41"/>
      <c r="AS112" s="41"/>
      <c r="AT112" s="41"/>
      <c r="AU112" s="41"/>
      <c r="AV112" s="41"/>
      <c r="AW112" s="41"/>
      <c r="AX112" s="41"/>
      <c r="AY112" s="41"/>
      <c r="AZ112" s="41"/>
      <c r="BA112" s="41"/>
      <c r="BB112" s="41"/>
      <c r="BC112" s="41"/>
      <c r="BD112" s="41"/>
      <c r="BE112" s="41"/>
      <c r="BF112" s="41"/>
      <c r="BG112" s="41"/>
      <c r="BH112" s="41"/>
    </row>
    <row r="113" spans="1:60" hidden="1" x14ac:dyDescent="0.2">
      <c r="A113" s="41"/>
      <c r="B113" s="41"/>
      <c r="C113" s="41"/>
      <c r="D113" s="41"/>
      <c r="E113" s="41"/>
      <c r="F113" s="41"/>
      <c r="G113" s="41"/>
      <c r="H113" s="41"/>
      <c r="I113" s="41"/>
      <c r="J113" s="41"/>
      <c r="K113" s="41"/>
      <c r="L113" s="41"/>
      <c r="M113" s="41"/>
      <c r="N113" s="41"/>
      <c r="O113" s="41"/>
      <c r="P113" s="41"/>
      <c r="Q113" s="41"/>
      <c r="R113" s="41"/>
      <c r="S113" s="41"/>
      <c r="T113" s="41"/>
      <c r="U113" s="41"/>
      <c r="V113" s="41"/>
      <c r="W113" s="41"/>
      <c r="X113" s="41"/>
      <c r="Y113" s="41"/>
      <c r="Z113" s="41"/>
      <c r="AA113" s="41"/>
      <c r="AB113" s="41"/>
      <c r="AC113" s="41"/>
      <c r="AD113" s="41"/>
      <c r="AE113" s="41"/>
      <c r="AF113" s="41"/>
      <c r="AG113" s="41"/>
      <c r="AH113" s="41"/>
      <c r="AI113" s="41"/>
      <c r="AJ113" s="41"/>
      <c r="AK113" s="41"/>
      <c r="AL113" s="41"/>
      <c r="AM113" s="41"/>
      <c r="AN113" s="41"/>
      <c r="AO113" s="41"/>
      <c r="AP113" s="41"/>
      <c r="AQ113" s="41"/>
      <c r="AR113" s="41"/>
      <c r="AS113" s="41"/>
      <c r="AT113" s="41"/>
      <c r="AU113" s="41"/>
      <c r="AV113" s="41"/>
      <c r="AW113" s="41"/>
      <c r="AX113" s="41"/>
      <c r="AY113" s="41"/>
      <c r="AZ113" s="41"/>
      <c r="BA113" s="41"/>
      <c r="BB113" s="41"/>
      <c r="BC113" s="41"/>
      <c r="BD113" s="41"/>
      <c r="BE113" s="41"/>
      <c r="BF113" s="41"/>
      <c r="BG113" s="41"/>
      <c r="BH113" s="41"/>
    </row>
    <row r="114" spans="1:60" hidden="1" x14ac:dyDescent="0.2">
      <c r="A114" s="41"/>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41"/>
      <c r="AZ114" s="41"/>
      <c r="BA114" s="41"/>
      <c r="BB114" s="41"/>
      <c r="BC114" s="41"/>
      <c r="BD114" s="41"/>
      <c r="BE114" s="41"/>
      <c r="BF114" s="41"/>
      <c r="BG114" s="41"/>
      <c r="BH114" s="41"/>
    </row>
    <row r="115" spans="1:60" hidden="1" x14ac:dyDescent="0.2">
      <c r="A115" s="41"/>
      <c r="B115" s="41"/>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c r="AU115" s="41"/>
      <c r="AV115" s="41"/>
      <c r="AW115" s="41"/>
      <c r="AX115" s="41"/>
      <c r="AY115" s="41"/>
      <c r="AZ115" s="41"/>
      <c r="BA115" s="41"/>
      <c r="BB115" s="41"/>
      <c r="BC115" s="41"/>
      <c r="BD115" s="41"/>
      <c r="BE115" s="41"/>
      <c r="BF115" s="41"/>
      <c r="BG115" s="41"/>
      <c r="BH115" s="41"/>
    </row>
    <row r="116" spans="1:60" hidden="1" x14ac:dyDescent="0.2">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c r="AU116" s="41"/>
      <c r="AV116" s="41"/>
      <c r="AW116" s="41"/>
      <c r="AX116" s="41"/>
      <c r="AY116" s="41"/>
      <c r="AZ116" s="41"/>
      <c r="BA116" s="41"/>
      <c r="BB116" s="41"/>
      <c r="BC116" s="41"/>
      <c r="BD116" s="41"/>
      <c r="BE116" s="41"/>
      <c r="BF116" s="41"/>
      <c r="BG116" s="41"/>
      <c r="BH116" s="41"/>
    </row>
    <row r="117" spans="1:60" hidden="1" x14ac:dyDescent="0.2">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1"/>
      <c r="AZ117" s="41"/>
      <c r="BA117" s="41"/>
      <c r="BB117" s="41"/>
      <c r="BC117" s="41"/>
      <c r="BD117" s="41"/>
      <c r="BE117" s="41"/>
      <c r="BF117" s="41"/>
      <c r="BG117" s="41"/>
      <c r="BH117" s="41"/>
    </row>
    <row r="118" spans="1:60" hidden="1" x14ac:dyDescent="0.2">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1"/>
      <c r="AZ118" s="41"/>
      <c r="BA118" s="41"/>
      <c r="BB118" s="41"/>
      <c r="BC118" s="41"/>
      <c r="BD118" s="41"/>
      <c r="BE118" s="41"/>
      <c r="BF118" s="41"/>
      <c r="BG118" s="41"/>
      <c r="BH118" s="41"/>
    </row>
    <row r="119" spans="1:60" hidden="1" x14ac:dyDescent="0.2">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c r="AU119" s="41"/>
      <c r="AV119" s="41"/>
      <c r="AW119" s="41"/>
      <c r="AX119" s="41"/>
      <c r="AY119" s="41"/>
      <c r="AZ119" s="41"/>
      <c r="BA119" s="41"/>
      <c r="BB119" s="41"/>
      <c r="BC119" s="41"/>
      <c r="BD119" s="41"/>
      <c r="BE119" s="41"/>
      <c r="BF119" s="41"/>
      <c r="BG119" s="41"/>
      <c r="BH119" s="41"/>
    </row>
    <row r="120" spans="1:60" hidden="1" x14ac:dyDescent="0.2">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c r="AU120" s="41"/>
      <c r="AV120" s="41"/>
      <c r="AW120" s="41"/>
      <c r="AX120" s="41"/>
      <c r="AY120" s="41"/>
      <c r="AZ120" s="41"/>
      <c r="BA120" s="41"/>
      <c r="BB120" s="41"/>
      <c r="BC120" s="41"/>
      <c r="BD120" s="41"/>
      <c r="BE120" s="41"/>
      <c r="BF120" s="41"/>
      <c r="BG120" s="41"/>
      <c r="BH120" s="41"/>
    </row>
    <row r="121" spans="1:60" hidden="1" x14ac:dyDescent="0.2">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c r="AU121" s="41"/>
      <c r="AV121" s="41"/>
      <c r="AW121" s="41"/>
      <c r="AX121" s="41"/>
      <c r="AY121" s="41"/>
      <c r="AZ121" s="41"/>
      <c r="BA121" s="41"/>
      <c r="BB121" s="41"/>
      <c r="BC121" s="41"/>
      <c r="BD121" s="41"/>
      <c r="BE121" s="41"/>
      <c r="BF121" s="41"/>
      <c r="BG121" s="41"/>
      <c r="BH121" s="41"/>
    </row>
    <row r="122" spans="1:60" hidden="1" x14ac:dyDescent="0.2">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1"/>
      <c r="AZ122" s="41"/>
      <c r="BA122" s="41"/>
      <c r="BB122" s="41"/>
      <c r="BC122" s="41"/>
      <c r="BD122" s="41"/>
      <c r="BE122" s="41"/>
      <c r="BF122" s="41"/>
      <c r="BG122" s="41"/>
      <c r="BH122" s="41"/>
    </row>
    <row r="123" spans="1:60" hidden="1" x14ac:dyDescent="0.2">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1"/>
      <c r="AZ123" s="41"/>
      <c r="BA123" s="41"/>
      <c r="BB123" s="41"/>
      <c r="BC123" s="41"/>
      <c r="BD123" s="41"/>
      <c r="BE123" s="41"/>
      <c r="BF123" s="41"/>
      <c r="BG123" s="41"/>
      <c r="BH123" s="41"/>
    </row>
    <row r="124" spans="1:60" hidden="1" x14ac:dyDescent="0.2">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1"/>
      <c r="AZ124" s="41"/>
      <c r="BA124" s="41"/>
      <c r="BB124" s="41"/>
      <c r="BC124" s="41"/>
      <c r="BD124" s="41"/>
      <c r="BE124" s="41"/>
      <c r="BF124" s="41"/>
      <c r="BG124" s="41"/>
      <c r="BH124" s="41"/>
    </row>
    <row r="125" spans="1:60" hidden="1" x14ac:dyDescent="0.2">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1"/>
      <c r="AZ125" s="41"/>
      <c r="BA125" s="41"/>
      <c r="BB125" s="41"/>
      <c r="BC125" s="41"/>
      <c r="BD125" s="41"/>
      <c r="BE125" s="41"/>
      <c r="BF125" s="41"/>
      <c r="BG125" s="41"/>
      <c r="BH125" s="41"/>
    </row>
    <row r="126" spans="1:60" hidden="1" x14ac:dyDescent="0.2">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1"/>
      <c r="AZ126" s="41"/>
      <c r="BA126" s="41"/>
      <c r="BB126" s="41"/>
      <c r="BC126" s="41"/>
      <c r="BD126" s="41"/>
      <c r="BE126" s="41"/>
      <c r="BF126" s="41"/>
      <c r="BG126" s="41"/>
      <c r="BH126" s="41"/>
    </row>
    <row r="127" spans="1:60" hidden="1" x14ac:dyDescent="0.2">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1"/>
      <c r="AZ127" s="41"/>
      <c r="BA127" s="41"/>
      <c r="BB127" s="41"/>
      <c r="BC127" s="41"/>
      <c r="BD127" s="41"/>
      <c r="BE127" s="41"/>
      <c r="BF127" s="41"/>
      <c r="BG127" s="41"/>
      <c r="BH127" s="41"/>
    </row>
    <row r="128" spans="1:60" hidden="1" x14ac:dyDescent="0.2">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1"/>
      <c r="AZ128" s="41"/>
      <c r="BA128" s="41"/>
      <c r="BB128" s="41"/>
      <c r="BC128" s="41"/>
      <c r="BD128" s="41"/>
      <c r="BE128" s="41"/>
      <c r="BF128" s="41"/>
      <c r="BG128" s="41"/>
      <c r="BH128" s="41"/>
    </row>
    <row r="129" spans="1:60" hidden="1" x14ac:dyDescent="0.2">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c r="AU129" s="41"/>
      <c r="AV129" s="41"/>
      <c r="AW129" s="41"/>
      <c r="AX129" s="41"/>
      <c r="AY129" s="41"/>
      <c r="AZ129" s="41"/>
      <c r="BA129" s="41"/>
      <c r="BB129" s="41"/>
      <c r="BC129" s="41"/>
      <c r="BD129" s="41"/>
      <c r="BE129" s="41"/>
      <c r="BF129" s="41"/>
      <c r="BG129" s="41"/>
      <c r="BH129" s="41"/>
    </row>
    <row r="130" spans="1:60" hidden="1" x14ac:dyDescent="0.2">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row>
    <row r="131" spans="1:60" hidden="1" x14ac:dyDescent="0.2">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row>
    <row r="132" spans="1:60" hidden="1" x14ac:dyDescent="0.2">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row>
    <row r="133" spans="1:60" hidden="1" x14ac:dyDescent="0.2">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c r="AU133" s="41"/>
      <c r="AV133" s="41"/>
      <c r="AW133" s="41"/>
      <c r="AX133" s="41"/>
      <c r="AY133" s="41"/>
      <c r="AZ133" s="41"/>
      <c r="BA133" s="41"/>
      <c r="BB133" s="41"/>
      <c r="BC133" s="41"/>
      <c r="BD133" s="41"/>
      <c r="BE133" s="41"/>
      <c r="BF133" s="41"/>
      <c r="BG133" s="41"/>
      <c r="BH133" s="41"/>
    </row>
    <row r="134" spans="1:60" hidden="1" x14ac:dyDescent="0.2">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c r="AU134" s="41"/>
      <c r="AV134" s="41"/>
      <c r="AW134" s="41"/>
      <c r="AX134" s="41"/>
      <c r="AY134" s="41"/>
      <c r="AZ134" s="41"/>
      <c r="BA134" s="41"/>
      <c r="BB134" s="41"/>
      <c r="BC134" s="41"/>
      <c r="BD134" s="41"/>
      <c r="BE134" s="41"/>
      <c r="BF134" s="41"/>
      <c r="BG134" s="41"/>
      <c r="BH134" s="41"/>
    </row>
    <row r="135" spans="1:60" hidden="1" x14ac:dyDescent="0.2">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c r="AU135" s="41"/>
      <c r="AV135" s="41"/>
      <c r="AW135" s="41"/>
      <c r="AX135" s="41"/>
      <c r="AY135" s="41"/>
      <c r="AZ135" s="41"/>
      <c r="BA135" s="41"/>
      <c r="BB135" s="41"/>
      <c r="BC135" s="41"/>
      <c r="BD135" s="41"/>
      <c r="BE135" s="41"/>
      <c r="BF135" s="41"/>
      <c r="BG135" s="41"/>
      <c r="BH135" s="41"/>
    </row>
    <row r="136" spans="1:60" hidden="1" x14ac:dyDescent="0.2">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C136" s="41"/>
      <c r="BD136" s="41"/>
      <c r="BE136" s="41"/>
      <c r="BF136" s="41"/>
      <c r="BG136" s="41"/>
      <c r="BH136" s="41"/>
    </row>
    <row r="137" spans="1:60" hidden="1" x14ac:dyDescent="0.2">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c r="AU137" s="41"/>
      <c r="AV137" s="41"/>
      <c r="AW137" s="41"/>
      <c r="AX137" s="41"/>
      <c r="AY137" s="41"/>
      <c r="AZ137" s="41"/>
      <c r="BA137" s="41"/>
      <c r="BB137" s="41"/>
      <c r="BC137" s="41"/>
      <c r="BD137" s="41"/>
      <c r="BE137" s="41"/>
      <c r="BF137" s="41"/>
      <c r="BG137" s="41"/>
      <c r="BH137" s="41"/>
    </row>
    <row r="138" spans="1:60" hidden="1" x14ac:dyDescent="0.2">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c r="AU138" s="41"/>
      <c r="AV138" s="41"/>
      <c r="AW138" s="41"/>
      <c r="AX138" s="41"/>
      <c r="AY138" s="41"/>
      <c r="AZ138" s="41"/>
      <c r="BA138" s="41"/>
      <c r="BB138" s="41"/>
      <c r="BC138" s="41"/>
      <c r="BD138" s="41"/>
      <c r="BE138" s="41"/>
      <c r="BF138" s="41"/>
      <c r="BG138" s="41"/>
      <c r="BH138" s="41"/>
    </row>
    <row r="139" spans="1:60" hidden="1" x14ac:dyDescent="0.2">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c r="AU139" s="41"/>
      <c r="AV139" s="41"/>
      <c r="AW139" s="41"/>
      <c r="AX139" s="41"/>
      <c r="AY139" s="41"/>
      <c r="AZ139" s="41"/>
      <c r="BA139" s="41"/>
      <c r="BB139" s="41"/>
      <c r="BC139" s="41"/>
      <c r="BD139" s="41"/>
      <c r="BE139" s="41"/>
      <c r="BF139" s="41"/>
      <c r="BG139" s="41"/>
      <c r="BH139" s="41"/>
    </row>
    <row r="140" spans="1:60" hidden="1" x14ac:dyDescent="0.2">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C140" s="41"/>
      <c r="BD140" s="41"/>
      <c r="BE140" s="41"/>
      <c r="BF140" s="41"/>
      <c r="BG140" s="41"/>
      <c r="BH140" s="41"/>
    </row>
    <row r="141" spans="1:60" hidden="1" x14ac:dyDescent="0.2">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c r="AU141" s="41"/>
      <c r="AV141" s="41"/>
      <c r="AW141" s="41"/>
      <c r="AX141" s="41"/>
      <c r="AY141" s="41"/>
      <c r="AZ141" s="41"/>
      <c r="BA141" s="41"/>
      <c r="BB141" s="41"/>
      <c r="BC141" s="41"/>
      <c r="BD141" s="41"/>
      <c r="BE141" s="41"/>
      <c r="BF141" s="41"/>
      <c r="BG141" s="41"/>
      <c r="BH141" s="41"/>
    </row>
    <row r="142" spans="1:60" hidden="1" x14ac:dyDescent="0.2">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c r="AU142" s="41"/>
      <c r="AV142" s="41"/>
      <c r="AW142" s="41"/>
      <c r="AX142" s="41"/>
      <c r="AY142" s="41"/>
      <c r="AZ142" s="41"/>
      <c r="BA142" s="41"/>
      <c r="BB142" s="41"/>
      <c r="BC142" s="41"/>
      <c r="BD142" s="41"/>
      <c r="BE142" s="41"/>
      <c r="BF142" s="41"/>
      <c r="BG142" s="41"/>
      <c r="BH142" s="41"/>
    </row>
    <row r="143" spans="1:60" hidden="1" x14ac:dyDescent="0.2">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c r="AU143" s="41"/>
      <c r="AV143" s="41"/>
      <c r="AW143" s="41"/>
      <c r="AX143" s="41"/>
      <c r="AY143" s="41"/>
      <c r="AZ143" s="41"/>
      <c r="BA143" s="41"/>
      <c r="BB143" s="41"/>
      <c r="BC143" s="41"/>
      <c r="BD143" s="41"/>
      <c r="BE143" s="41"/>
      <c r="BF143" s="41"/>
      <c r="BG143" s="41"/>
      <c r="BH143" s="41"/>
    </row>
    <row r="144" spans="1:60" hidden="1" x14ac:dyDescent="0.2">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c r="AU144" s="41"/>
      <c r="AV144" s="41"/>
      <c r="AW144" s="41"/>
      <c r="AX144" s="41"/>
      <c r="AY144" s="41"/>
      <c r="AZ144" s="41"/>
      <c r="BA144" s="41"/>
      <c r="BB144" s="41"/>
      <c r="BC144" s="41"/>
      <c r="BD144" s="41"/>
      <c r="BE144" s="41"/>
      <c r="BF144" s="41"/>
      <c r="BG144" s="41"/>
      <c r="BH144" s="41"/>
    </row>
    <row r="145" spans="1:60" hidden="1" x14ac:dyDescent="0.2">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c r="AU145" s="41"/>
      <c r="AV145" s="41"/>
      <c r="AW145" s="41"/>
      <c r="AX145" s="41"/>
      <c r="AY145" s="41"/>
      <c r="AZ145" s="41"/>
      <c r="BA145" s="41"/>
      <c r="BB145" s="41"/>
      <c r="BC145" s="41"/>
      <c r="BD145" s="41"/>
      <c r="BE145" s="41"/>
      <c r="BF145" s="41"/>
      <c r="BG145" s="41"/>
      <c r="BH145" s="41"/>
    </row>
    <row r="146" spans="1:60" hidden="1" x14ac:dyDescent="0.2">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c r="AU146" s="41"/>
      <c r="AV146" s="41"/>
      <c r="AW146" s="41"/>
      <c r="AX146" s="41"/>
      <c r="AY146" s="41"/>
      <c r="AZ146" s="41"/>
      <c r="BA146" s="41"/>
      <c r="BB146" s="41"/>
      <c r="BC146" s="41"/>
      <c r="BD146" s="41"/>
      <c r="BE146" s="41"/>
      <c r="BF146" s="41"/>
      <c r="BG146" s="41"/>
      <c r="BH146" s="41"/>
    </row>
    <row r="147" spans="1:60" hidden="1" x14ac:dyDescent="0.2">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c r="AU147" s="41"/>
      <c r="AV147" s="41"/>
      <c r="AW147" s="41"/>
      <c r="AX147" s="41"/>
      <c r="AY147" s="41"/>
      <c r="AZ147" s="41"/>
      <c r="BA147" s="41"/>
      <c r="BB147" s="41"/>
      <c r="BC147" s="41"/>
      <c r="BD147" s="41"/>
      <c r="BE147" s="41"/>
      <c r="BF147" s="41"/>
      <c r="BG147" s="41"/>
      <c r="BH147" s="41"/>
    </row>
    <row r="148" spans="1:60" hidden="1" x14ac:dyDescent="0.2">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c r="AU148" s="41"/>
      <c r="AV148" s="41"/>
      <c r="AW148" s="41"/>
      <c r="AX148" s="41"/>
      <c r="AY148" s="41"/>
      <c r="AZ148" s="41"/>
      <c r="BA148" s="41"/>
      <c r="BB148" s="41"/>
      <c r="BC148" s="41"/>
      <c r="BD148" s="41"/>
      <c r="BE148" s="41"/>
      <c r="BF148" s="41"/>
      <c r="BG148" s="41"/>
      <c r="BH148" s="41"/>
    </row>
    <row r="149" spans="1:60" hidden="1" x14ac:dyDescent="0.2">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c r="AU149" s="41"/>
      <c r="AV149" s="41"/>
      <c r="AW149" s="41"/>
      <c r="AX149" s="41"/>
      <c r="AY149" s="41"/>
      <c r="AZ149" s="41"/>
      <c r="BA149" s="41"/>
      <c r="BB149" s="41"/>
      <c r="BC149" s="41"/>
      <c r="BD149" s="41"/>
      <c r="BE149" s="41"/>
      <c r="BF149" s="41"/>
      <c r="BG149" s="41"/>
      <c r="BH149" s="41"/>
    </row>
    <row r="150" spans="1:60" hidden="1" x14ac:dyDescent="0.2">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c r="AU150" s="41"/>
      <c r="AV150" s="41"/>
      <c r="AW150" s="41"/>
      <c r="AX150" s="41"/>
      <c r="AY150" s="41"/>
      <c r="AZ150" s="41"/>
      <c r="BA150" s="41"/>
      <c r="BB150" s="41"/>
      <c r="BC150" s="41"/>
      <c r="BD150" s="41"/>
      <c r="BE150" s="41"/>
      <c r="BF150" s="41"/>
      <c r="BG150" s="41"/>
      <c r="BH150" s="41"/>
    </row>
    <row r="151" spans="1:60" hidden="1" x14ac:dyDescent="0.2">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c r="AU151" s="41"/>
      <c r="AV151" s="41"/>
      <c r="AW151" s="41"/>
      <c r="AX151" s="41"/>
      <c r="AY151" s="41"/>
      <c r="AZ151" s="41"/>
      <c r="BA151" s="41"/>
      <c r="BB151" s="41"/>
      <c r="BC151" s="41"/>
      <c r="BD151" s="41"/>
      <c r="BE151" s="41"/>
      <c r="BF151" s="41"/>
      <c r="BG151" s="41"/>
      <c r="BH151" s="41"/>
    </row>
    <row r="152" spans="1:60" hidden="1" x14ac:dyDescent="0.2">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c r="AU152" s="41"/>
      <c r="AV152" s="41"/>
      <c r="AW152" s="41"/>
      <c r="AX152" s="41"/>
      <c r="AY152" s="41"/>
      <c r="AZ152" s="41"/>
      <c r="BA152" s="41"/>
      <c r="BB152" s="41"/>
      <c r="BC152" s="41"/>
      <c r="BD152" s="41"/>
      <c r="BE152" s="41"/>
      <c r="BF152" s="41"/>
      <c r="BG152" s="41"/>
      <c r="BH152" s="41"/>
    </row>
    <row r="153" spans="1:60" hidden="1" x14ac:dyDescent="0.2">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c r="AU153" s="41"/>
      <c r="AV153" s="41"/>
      <c r="AW153" s="41"/>
      <c r="AX153" s="41"/>
      <c r="AY153" s="41"/>
      <c r="AZ153" s="41"/>
      <c r="BA153" s="41"/>
      <c r="BB153" s="41"/>
      <c r="BC153" s="41"/>
      <c r="BD153" s="41"/>
      <c r="BE153" s="41"/>
      <c r="BF153" s="41"/>
      <c r="BG153" s="41"/>
      <c r="BH153" s="41"/>
    </row>
    <row r="154" spans="1:60" hidden="1" x14ac:dyDescent="0.2">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c r="AU154" s="41"/>
      <c r="AV154" s="41"/>
      <c r="AW154" s="41"/>
      <c r="AX154" s="41"/>
      <c r="AY154" s="41"/>
      <c r="AZ154" s="41"/>
      <c r="BA154" s="41"/>
      <c r="BB154" s="41"/>
      <c r="BC154" s="41"/>
      <c r="BD154" s="41"/>
      <c r="BE154" s="41"/>
      <c r="BF154" s="41"/>
      <c r="BG154" s="41"/>
      <c r="BH154" s="41"/>
    </row>
    <row r="155" spans="1:60" hidden="1" x14ac:dyDescent="0.2">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c r="AU155" s="41"/>
      <c r="AV155" s="41"/>
      <c r="AW155" s="41"/>
      <c r="AX155" s="41"/>
      <c r="AY155" s="41"/>
      <c r="AZ155" s="41"/>
      <c r="BA155" s="41"/>
      <c r="BB155" s="41"/>
      <c r="BC155" s="41"/>
      <c r="BD155" s="41"/>
      <c r="BE155" s="41"/>
      <c r="BF155" s="41"/>
      <c r="BG155" s="41"/>
      <c r="BH155" s="41"/>
    </row>
    <row r="156" spans="1:60" hidden="1" x14ac:dyDescent="0.2">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c r="AU156" s="41"/>
      <c r="AV156" s="41"/>
      <c r="AW156" s="41"/>
      <c r="AX156" s="41"/>
      <c r="AY156" s="41"/>
      <c r="AZ156" s="41"/>
      <c r="BA156" s="41"/>
      <c r="BB156" s="41"/>
      <c r="BC156" s="41"/>
      <c r="BD156" s="41"/>
      <c r="BE156" s="41"/>
      <c r="BF156" s="41"/>
      <c r="BG156" s="41"/>
      <c r="BH156" s="41"/>
    </row>
    <row r="157" spans="1:60" hidden="1" x14ac:dyDescent="0.2">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c r="AU157" s="41"/>
      <c r="AV157" s="41"/>
      <c r="AW157" s="41"/>
      <c r="AX157" s="41"/>
      <c r="AY157" s="41"/>
      <c r="AZ157" s="41"/>
      <c r="BA157" s="41"/>
      <c r="BB157" s="41"/>
      <c r="BC157" s="41"/>
      <c r="BD157" s="41"/>
      <c r="BE157" s="41"/>
      <c r="BF157" s="41"/>
      <c r="BG157" s="41"/>
      <c r="BH157" s="41"/>
    </row>
    <row r="158" spans="1:60" hidden="1" x14ac:dyDescent="0.2">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c r="AU158" s="41"/>
      <c r="AV158" s="41"/>
      <c r="AW158" s="41"/>
      <c r="AX158" s="41"/>
      <c r="AY158" s="41"/>
      <c r="AZ158" s="41"/>
      <c r="BA158" s="41"/>
      <c r="BB158" s="41"/>
      <c r="BC158" s="41"/>
      <c r="BD158" s="41"/>
      <c r="BE158" s="41"/>
      <c r="BF158" s="41"/>
      <c r="BG158" s="41"/>
      <c r="BH158" s="41"/>
    </row>
    <row r="159" spans="1:60" hidden="1" x14ac:dyDescent="0.2">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c r="AU159" s="41"/>
      <c r="AV159" s="41"/>
      <c r="AW159" s="41"/>
      <c r="AX159" s="41"/>
      <c r="AY159" s="41"/>
      <c r="AZ159" s="41"/>
      <c r="BA159" s="41"/>
      <c r="BB159" s="41"/>
      <c r="BC159" s="41"/>
      <c r="BD159" s="41"/>
      <c r="BE159" s="41"/>
      <c r="BF159" s="41"/>
      <c r="BG159" s="41"/>
      <c r="BH159" s="41"/>
    </row>
    <row r="160" spans="1:60" hidden="1" x14ac:dyDescent="0.2">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c r="AU160" s="41"/>
      <c r="AV160" s="41"/>
      <c r="AW160" s="41"/>
      <c r="AX160" s="41"/>
      <c r="AY160" s="41"/>
      <c r="AZ160" s="41"/>
      <c r="BA160" s="41"/>
      <c r="BB160" s="41"/>
      <c r="BC160" s="41"/>
      <c r="BD160" s="41"/>
      <c r="BE160" s="41"/>
      <c r="BF160" s="41"/>
      <c r="BG160" s="41"/>
      <c r="BH160" s="41"/>
    </row>
    <row r="161" spans="1:60" hidden="1" x14ac:dyDescent="0.2">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c r="AU161" s="41"/>
      <c r="AV161" s="41"/>
      <c r="AW161" s="41"/>
      <c r="AX161" s="41"/>
      <c r="AY161" s="41"/>
      <c r="AZ161" s="41"/>
      <c r="BA161" s="41"/>
      <c r="BB161" s="41"/>
      <c r="BC161" s="41"/>
      <c r="BD161" s="41"/>
      <c r="BE161" s="41"/>
      <c r="BF161" s="41"/>
      <c r="BG161" s="41"/>
      <c r="BH161" s="41"/>
    </row>
    <row r="162" spans="1:60" hidden="1" x14ac:dyDescent="0.2">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c r="AU162" s="41"/>
      <c r="AV162" s="41"/>
      <c r="AW162" s="41"/>
      <c r="AX162" s="41"/>
      <c r="AY162" s="41"/>
      <c r="AZ162" s="41"/>
      <c r="BA162" s="41"/>
      <c r="BB162" s="41"/>
      <c r="BC162" s="41"/>
      <c r="BD162" s="41"/>
      <c r="BE162" s="41"/>
      <c r="BF162" s="41"/>
      <c r="BG162" s="41"/>
      <c r="BH162" s="41"/>
    </row>
    <row r="163" spans="1:60" hidden="1" x14ac:dyDescent="0.2">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c r="AU163" s="41"/>
      <c r="AV163" s="41"/>
      <c r="AW163" s="41"/>
      <c r="AX163" s="41"/>
      <c r="AY163" s="41"/>
      <c r="AZ163" s="41"/>
      <c r="BA163" s="41"/>
      <c r="BB163" s="41"/>
      <c r="BC163" s="41"/>
      <c r="BD163" s="41"/>
      <c r="BE163" s="41"/>
      <c r="BF163" s="41"/>
      <c r="BG163" s="41"/>
      <c r="BH163" s="41"/>
    </row>
    <row r="164" spans="1:60" hidden="1" x14ac:dyDescent="0.2">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c r="AU164" s="41"/>
      <c r="AV164" s="41"/>
      <c r="AW164" s="41"/>
      <c r="AX164" s="41"/>
      <c r="AY164" s="41"/>
      <c r="AZ164" s="41"/>
      <c r="BA164" s="41"/>
      <c r="BB164" s="41"/>
      <c r="BC164" s="41"/>
      <c r="BD164" s="41"/>
      <c r="BE164" s="41"/>
      <c r="BF164" s="41"/>
      <c r="BG164" s="41"/>
      <c r="BH164" s="41"/>
    </row>
    <row r="165" spans="1:60" hidden="1" x14ac:dyDescent="0.2">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c r="AU165" s="41"/>
      <c r="AV165" s="41"/>
      <c r="AW165" s="41"/>
      <c r="AX165" s="41"/>
      <c r="AY165" s="41"/>
      <c r="AZ165" s="41"/>
      <c r="BA165" s="41"/>
      <c r="BB165" s="41"/>
      <c r="BC165" s="41"/>
      <c r="BD165" s="41"/>
      <c r="BE165" s="41"/>
      <c r="BF165" s="41"/>
      <c r="BG165" s="41"/>
      <c r="BH165" s="41"/>
    </row>
    <row r="166" spans="1:60" hidden="1" x14ac:dyDescent="0.2">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c r="AU166" s="41"/>
      <c r="AV166" s="41"/>
      <c r="AW166" s="41"/>
      <c r="AX166" s="41"/>
      <c r="AY166" s="41"/>
      <c r="AZ166" s="41"/>
      <c r="BA166" s="41"/>
      <c r="BB166" s="41"/>
      <c r="BC166" s="41"/>
      <c r="BD166" s="41"/>
      <c r="BE166" s="41"/>
      <c r="BF166" s="41"/>
      <c r="BG166" s="41"/>
      <c r="BH166" s="41"/>
    </row>
    <row r="167" spans="1:60" hidden="1" x14ac:dyDescent="0.2">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c r="BD167" s="41"/>
      <c r="BE167" s="41"/>
      <c r="BF167" s="41"/>
      <c r="BG167" s="41"/>
      <c r="BH167" s="41"/>
    </row>
    <row r="168" spans="1:60" hidden="1" x14ac:dyDescent="0.2">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D168" s="41"/>
      <c r="BE168" s="41"/>
      <c r="BF168" s="41"/>
      <c r="BG168" s="41"/>
      <c r="BH168" s="41"/>
    </row>
    <row r="169" spans="1:60" hidden="1" x14ac:dyDescent="0.2">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c r="AU169" s="41"/>
      <c r="AV169" s="41"/>
      <c r="AW169" s="41"/>
      <c r="AX169" s="41"/>
      <c r="AY169" s="41"/>
      <c r="AZ169" s="41"/>
      <c r="BA169" s="41"/>
      <c r="BB169" s="41"/>
      <c r="BC169" s="41"/>
      <c r="BD169" s="41"/>
      <c r="BE169" s="41"/>
      <c r="BF169" s="41"/>
      <c r="BG169" s="41"/>
      <c r="BH169" s="41"/>
    </row>
    <row r="170" spans="1:60" hidden="1" x14ac:dyDescent="0.2">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c r="AU170" s="41"/>
      <c r="AV170" s="41"/>
      <c r="AW170" s="41"/>
      <c r="AX170" s="41"/>
      <c r="AY170" s="41"/>
      <c r="AZ170" s="41"/>
      <c r="BA170" s="41"/>
      <c r="BB170" s="41"/>
      <c r="BC170" s="41"/>
      <c r="BD170" s="41"/>
      <c r="BE170" s="41"/>
      <c r="BF170" s="41"/>
      <c r="BG170" s="41"/>
      <c r="BH170" s="41"/>
    </row>
    <row r="171" spans="1:60" hidden="1" x14ac:dyDescent="0.2">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c r="AU171" s="41"/>
      <c r="AV171" s="41"/>
      <c r="AW171" s="41"/>
      <c r="AX171" s="41"/>
      <c r="AY171" s="41"/>
      <c r="AZ171" s="41"/>
      <c r="BA171" s="41"/>
      <c r="BB171" s="41"/>
      <c r="BC171" s="41"/>
      <c r="BD171" s="41"/>
      <c r="BE171" s="41"/>
      <c r="BF171" s="41"/>
      <c r="BG171" s="41"/>
      <c r="BH171" s="41"/>
    </row>
    <row r="172" spans="1:60" hidden="1" x14ac:dyDescent="0.2">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c r="AU172" s="41"/>
      <c r="AV172" s="41"/>
      <c r="AW172" s="41"/>
      <c r="AX172" s="41"/>
      <c r="AY172" s="41"/>
      <c r="AZ172" s="41"/>
      <c r="BA172" s="41"/>
      <c r="BB172" s="41"/>
      <c r="BC172" s="41"/>
      <c r="BD172" s="41"/>
      <c r="BE172" s="41"/>
      <c r="BF172" s="41"/>
      <c r="BG172" s="41"/>
      <c r="BH172" s="41"/>
    </row>
    <row r="173" spans="1:60" hidden="1" x14ac:dyDescent="0.2">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c r="AU173" s="41"/>
      <c r="AV173" s="41"/>
      <c r="AW173" s="41"/>
      <c r="AX173" s="41"/>
      <c r="AY173" s="41"/>
      <c r="AZ173" s="41"/>
      <c r="BA173" s="41"/>
      <c r="BB173" s="41"/>
      <c r="BC173" s="41"/>
      <c r="BD173" s="41"/>
      <c r="BE173" s="41"/>
      <c r="BF173" s="41"/>
      <c r="BG173" s="41"/>
      <c r="BH173" s="41"/>
    </row>
    <row r="174" spans="1:60" hidden="1" x14ac:dyDescent="0.2">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c r="AU174" s="41"/>
      <c r="AV174" s="41"/>
      <c r="AW174" s="41"/>
      <c r="AX174" s="41"/>
      <c r="AY174" s="41"/>
      <c r="AZ174" s="41"/>
      <c r="BA174" s="41"/>
      <c r="BB174" s="41"/>
      <c r="BC174" s="41"/>
      <c r="BD174" s="41"/>
      <c r="BE174" s="41"/>
      <c r="BF174" s="41"/>
      <c r="BG174" s="41"/>
      <c r="BH174" s="41"/>
    </row>
    <row r="175" spans="1:60" hidden="1" x14ac:dyDescent="0.2">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c r="AU175" s="41"/>
      <c r="AV175" s="41"/>
      <c r="AW175" s="41"/>
      <c r="AX175" s="41"/>
      <c r="AY175" s="41"/>
      <c r="AZ175" s="41"/>
      <c r="BA175" s="41"/>
      <c r="BB175" s="41"/>
      <c r="BC175" s="41"/>
      <c r="BD175" s="41"/>
      <c r="BE175" s="41"/>
      <c r="BF175" s="41"/>
      <c r="BG175" s="41"/>
      <c r="BH175" s="41"/>
    </row>
    <row r="176" spans="1:60" hidden="1" x14ac:dyDescent="0.2">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c r="AU176" s="41"/>
      <c r="AV176" s="41"/>
      <c r="AW176" s="41"/>
      <c r="AX176" s="41"/>
      <c r="AY176" s="41"/>
      <c r="AZ176" s="41"/>
      <c r="BA176" s="41"/>
      <c r="BB176" s="41"/>
      <c r="BC176" s="41"/>
      <c r="BD176" s="41"/>
      <c r="BE176" s="41"/>
      <c r="BF176" s="41"/>
      <c r="BG176" s="41"/>
      <c r="BH176" s="41"/>
    </row>
    <row r="177" spans="1:60" hidden="1" x14ac:dyDescent="0.2">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c r="AU177" s="41"/>
      <c r="AV177" s="41"/>
      <c r="AW177" s="41"/>
      <c r="AX177" s="41"/>
      <c r="AY177" s="41"/>
      <c r="AZ177" s="41"/>
      <c r="BA177" s="41"/>
      <c r="BB177" s="41"/>
      <c r="BC177" s="41"/>
      <c r="BD177" s="41"/>
      <c r="BE177" s="41"/>
      <c r="BF177" s="41"/>
      <c r="BG177" s="41"/>
      <c r="BH177" s="41"/>
    </row>
    <row r="178" spans="1:60" hidden="1" x14ac:dyDescent="0.2">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c r="AU178" s="41"/>
      <c r="AV178" s="41"/>
      <c r="AW178" s="41"/>
      <c r="AX178" s="41"/>
      <c r="AY178" s="41"/>
      <c r="AZ178" s="41"/>
      <c r="BA178" s="41"/>
      <c r="BB178" s="41"/>
      <c r="BC178" s="41"/>
      <c r="BD178" s="41"/>
      <c r="BE178" s="41"/>
      <c r="BF178" s="41"/>
      <c r="BG178" s="41"/>
      <c r="BH178" s="41"/>
    </row>
    <row r="179" spans="1:60" hidden="1" x14ac:dyDescent="0.2">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c r="AU179" s="41"/>
      <c r="AV179" s="41"/>
      <c r="AW179" s="41"/>
      <c r="AX179" s="41"/>
      <c r="AY179" s="41"/>
      <c r="AZ179" s="41"/>
      <c r="BA179" s="41"/>
      <c r="BB179" s="41"/>
      <c r="BC179" s="41"/>
      <c r="BD179" s="41"/>
      <c r="BE179" s="41"/>
      <c r="BF179" s="41"/>
      <c r="BG179" s="41"/>
      <c r="BH179" s="41"/>
    </row>
    <row r="180" spans="1:60" hidden="1" x14ac:dyDescent="0.2">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c r="AU180" s="41"/>
      <c r="AV180" s="41"/>
      <c r="AW180" s="41"/>
      <c r="AX180" s="41"/>
      <c r="AY180" s="41"/>
      <c r="AZ180" s="41"/>
      <c r="BA180" s="41"/>
      <c r="BB180" s="41"/>
      <c r="BC180" s="41"/>
      <c r="BD180" s="41"/>
      <c r="BE180" s="41"/>
      <c r="BF180" s="41"/>
      <c r="BG180" s="41"/>
      <c r="BH180" s="41"/>
    </row>
    <row r="181" spans="1:60" hidden="1" x14ac:dyDescent="0.2">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c r="AU181" s="41"/>
      <c r="AV181" s="41"/>
      <c r="AW181" s="41"/>
      <c r="AX181" s="41"/>
      <c r="AY181" s="41"/>
      <c r="AZ181" s="41"/>
      <c r="BA181" s="41"/>
      <c r="BB181" s="41"/>
      <c r="BC181" s="41"/>
      <c r="BD181" s="41"/>
      <c r="BE181" s="41"/>
      <c r="BF181" s="41"/>
      <c r="BG181" s="41"/>
      <c r="BH181" s="41"/>
    </row>
    <row r="182" spans="1:60" hidden="1" x14ac:dyDescent="0.2">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c r="AU182" s="41"/>
      <c r="AV182" s="41"/>
      <c r="AW182" s="41"/>
      <c r="AX182" s="41"/>
      <c r="AY182" s="41"/>
      <c r="AZ182" s="41"/>
      <c r="BA182" s="41"/>
      <c r="BB182" s="41"/>
      <c r="BC182" s="41"/>
      <c r="BD182" s="41"/>
      <c r="BE182" s="41"/>
      <c r="BF182" s="41"/>
      <c r="BG182" s="41"/>
      <c r="BH182" s="41"/>
    </row>
    <row r="183" spans="1:60" hidden="1" x14ac:dyDescent="0.2">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c r="AU183" s="41"/>
      <c r="AV183" s="41"/>
      <c r="AW183" s="41"/>
      <c r="AX183" s="41"/>
      <c r="AY183" s="41"/>
      <c r="AZ183" s="41"/>
      <c r="BA183" s="41"/>
      <c r="BB183" s="41"/>
      <c r="BC183" s="41"/>
      <c r="BD183" s="41"/>
      <c r="BE183" s="41"/>
      <c r="BF183" s="41"/>
      <c r="BG183" s="41"/>
      <c r="BH183" s="41"/>
    </row>
    <row r="184" spans="1:60" hidden="1" x14ac:dyDescent="0.2">
      <c r="A184" s="41"/>
      <c r="B184" s="41"/>
      <c r="C184" s="41"/>
      <c r="D184" s="41"/>
      <c r="E184" s="41"/>
      <c r="F184" s="41"/>
      <c r="G184" s="41"/>
      <c r="H184" s="41"/>
      <c r="I184" s="41"/>
      <c r="J184" s="41"/>
      <c r="K184" s="41"/>
      <c r="L184" s="41"/>
      <c r="M184" s="41"/>
      <c r="N184" s="41"/>
      <c r="O184" s="41"/>
      <c r="P184" s="41"/>
      <c r="Q184" s="41"/>
      <c r="R184" s="41"/>
      <c r="S184" s="41"/>
      <c r="T184" s="41"/>
      <c r="U184" s="41"/>
      <c r="V184" s="41"/>
      <c r="W184" s="41"/>
      <c r="X184" s="41"/>
      <c r="Y184" s="41"/>
      <c r="Z184" s="41"/>
      <c r="AA184" s="41"/>
      <c r="AB184" s="41"/>
      <c r="AC184" s="41"/>
      <c r="AD184" s="41"/>
      <c r="AE184" s="41"/>
      <c r="AF184" s="41"/>
      <c r="AG184" s="41"/>
      <c r="AH184" s="41"/>
      <c r="AI184" s="41"/>
      <c r="AJ184" s="41"/>
      <c r="AK184" s="41"/>
      <c r="AL184" s="41"/>
      <c r="AM184" s="41"/>
      <c r="AN184" s="41"/>
      <c r="AO184" s="41"/>
      <c r="AP184" s="41"/>
      <c r="AQ184" s="41"/>
      <c r="AR184" s="41"/>
      <c r="AS184" s="41"/>
      <c r="AT184" s="41"/>
      <c r="AU184" s="41"/>
      <c r="AV184" s="41"/>
      <c r="AW184" s="41"/>
      <c r="AX184" s="41"/>
      <c r="AY184" s="41"/>
      <c r="AZ184" s="41"/>
      <c r="BA184" s="41"/>
      <c r="BB184" s="41"/>
      <c r="BC184" s="41"/>
      <c r="BD184" s="41"/>
      <c r="BE184" s="41"/>
      <c r="BF184" s="41"/>
      <c r="BG184" s="41"/>
      <c r="BH184" s="41"/>
    </row>
    <row r="185" spans="1:60" hidden="1" x14ac:dyDescent="0.2">
      <c r="A185" s="41"/>
      <c r="B185" s="41"/>
      <c r="C185" s="41"/>
      <c r="D185" s="41"/>
      <c r="E185" s="41"/>
      <c r="F185" s="41"/>
      <c r="G185" s="41"/>
      <c r="H185" s="41"/>
      <c r="I185" s="41"/>
      <c r="J185" s="41"/>
      <c r="K185" s="41"/>
      <c r="L185" s="41"/>
      <c r="M185" s="41"/>
      <c r="N185" s="41"/>
      <c r="O185" s="41"/>
      <c r="P185" s="41"/>
      <c r="Q185" s="41"/>
      <c r="R185" s="41"/>
      <c r="S185" s="41"/>
      <c r="T185" s="41"/>
      <c r="U185" s="41"/>
      <c r="V185" s="41"/>
      <c r="W185" s="41"/>
      <c r="X185" s="41"/>
      <c r="Y185" s="41"/>
      <c r="Z185" s="41"/>
      <c r="AA185" s="41"/>
      <c r="AB185" s="41"/>
      <c r="AC185" s="41"/>
      <c r="AD185" s="41"/>
      <c r="AE185" s="41"/>
      <c r="AF185" s="41"/>
      <c r="AG185" s="41"/>
      <c r="AH185" s="41"/>
      <c r="AI185" s="41"/>
      <c r="AJ185" s="41"/>
      <c r="AK185" s="41"/>
      <c r="AL185" s="41"/>
      <c r="AM185" s="41"/>
      <c r="AN185" s="41"/>
      <c r="AO185" s="41"/>
      <c r="AP185" s="41"/>
      <c r="AQ185" s="41"/>
      <c r="AR185" s="41"/>
      <c r="AS185" s="41"/>
      <c r="AT185" s="41"/>
      <c r="AU185" s="41"/>
      <c r="AV185" s="41"/>
      <c r="AW185" s="41"/>
      <c r="AX185" s="41"/>
      <c r="AY185" s="41"/>
      <c r="AZ185" s="41"/>
      <c r="BA185" s="41"/>
      <c r="BB185" s="41"/>
      <c r="BC185" s="41"/>
      <c r="BD185" s="41"/>
      <c r="BE185" s="41"/>
      <c r="BF185" s="41"/>
      <c r="BG185" s="41"/>
      <c r="BH185" s="41"/>
    </row>
    <row r="186" spans="1:60" hidden="1" x14ac:dyDescent="0.2">
      <c r="A186" s="41"/>
      <c r="B186" s="41"/>
      <c r="C186" s="41"/>
      <c r="D186" s="41"/>
      <c r="E186" s="41"/>
      <c r="F186" s="41"/>
      <c r="G186" s="41"/>
      <c r="H186" s="41"/>
      <c r="I186" s="41"/>
      <c r="J186" s="41"/>
      <c r="K186" s="41"/>
      <c r="L186" s="41"/>
      <c r="M186" s="41"/>
      <c r="N186" s="41"/>
      <c r="O186" s="41"/>
      <c r="P186" s="41"/>
      <c r="Q186" s="41"/>
      <c r="R186" s="41"/>
      <c r="S186" s="41"/>
      <c r="T186" s="41"/>
      <c r="U186" s="41"/>
      <c r="V186" s="41"/>
      <c r="W186" s="41"/>
      <c r="X186" s="41"/>
      <c r="Y186" s="41"/>
      <c r="Z186" s="41"/>
      <c r="AA186" s="41"/>
      <c r="AB186" s="41"/>
      <c r="AC186" s="41"/>
      <c r="AD186" s="41"/>
      <c r="AE186" s="41"/>
      <c r="AF186" s="41"/>
      <c r="AG186" s="41"/>
      <c r="AH186" s="41"/>
      <c r="AI186" s="41"/>
      <c r="AJ186" s="41"/>
      <c r="AK186" s="41"/>
      <c r="AL186" s="41"/>
      <c r="AM186" s="41"/>
      <c r="AN186" s="41"/>
      <c r="AO186" s="41"/>
      <c r="AP186" s="41"/>
      <c r="AQ186" s="41"/>
      <c r="AR186" s="41"/>
      <c r="AS186" s="41"/>
      <c r="AT186" s="41"/>
      <c r="AU186" s="41"/>
      <c r="AV186" s="41"/>
      <c r="AW186" s="41"/>
      <c r="AX186" s="41"/>
      <c r="AY186" s="41"/>
      <c r="AZ186" s="41"/>
      <c r="BA186" s="41"/>
      <c r="BB186" s="41"/>
      <c r="BC186" s="41"/>
      <c r="BD186" s="41"/>
      <c r="BE186" s="41"/>
      <c r="BF186" s="41"/>
      <c r="BG186" s="41"/>
      <c r="BH186" s="41"/>
    </row>
    <row r="187" spans="1:60" hidden="1" x14ac:dyDescent="0.2">
      <c r="A187" s="41"/>
      <c r="B187" s="41"/>
      <c r="C187" s="41"/>
      <c r="D187" s="41"/>
      <c r="E187" s="41"/>
      <c r="F187" s="41"/>
      <c r="G187" s="41"/>
      <c r="H187" s="41"/>
      <c r="I187" s="41"/>
      <c r="J187" s="41"/>
      <c r="K187" s="41"/>
      <c r="L187" s="41"/>
      <c r="M187" s="41"/>
      <c r="N187" s="41"/>
      <c r="O187" s="41"/>
      <c r="P187" s="41"/>
      <c r="Q187" s="41"/>
      <c r="R187" s="41"/>
      <c r="S187" s="41"/>
      <c r="T187" s="41"/>
      <c r="U187" s="41"/>
      <c r="V187" s="41"/>
      <c r="W187" s="41"/>
      <c r="X187" s="41"/>
      <c r="Y187" s="41"/>
      <c r="Z187" s="41"/>
      <c r="AA187" s="41"/>
      <c r="AB187" s="41"/>
      <c r="AC187" s="41"/>
      <c r="AD187" s="41"/>
      <c r="AE187" s="41"/>
      <c r="AF187" s="41"/>
      <c r="AG187" s="41"/>
      <c r="AH187" s="41"/>
      <c r="AI187" s="41"/>
      <c r="AJ187" s="41"/>
      <c r="AK187" s="41"/>
      <c r="AL187" s="41"/>
      <c r="AM187" s="41"/>
      <c r="AN187" s="41"/>
      <c r="AO187" s="41"/>
      <c r="AP187" s="41"/>
      <c r="AQ187" s="41"/>
      <c r="AR187" s="41"/>
      <c r="AS187" s="41"/>
      <c r="AT187" s="41"/>
      <c r="AU187" s="41"/>
      <c r="AV187" s="41"/>
      <c r="AW187" s="41"/>
      <c r="AX187" s="41"/>
      <c r="AY187" s="41"/>
      <c r="AZ187" s="41"/>
      <c r="BA187" s="41"/>
      <c r="BB187" s="41"/>
      <c r="BC187" s="41"/>
      <c r="BD187" s="41"/>
      <c r="BE187" s="41"/>
      <c r="BF187" s="41"/>
      <c r="BG187" s="41"/>
      <c r="BH187" s="41"/>
    </row>
    <row r="188" spans="1:60" hidden="1" x14ac:dyDescent="0.2">
      <c r="A188" s="41"/>
      <c r="B188" s="41"/>
      <c r="C188" s="41"/>
      <c r="D188" s="41"/>
      <c r="E188" s="41"/>
      <c r="F188" s="41"/>
      <c r="G188" s="41"/>
      <c r="H188" s="41"/>
      <c r="I188" s="41"/>
      <c r="J188" s="41"/>
      <c r="K188" s="41"/>
      <c r="L188" s="41"/>
      <c r="M188" s="41"/>
      <c r="N188" s="41"/>
      <c r="O188" s="41"/>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row>
    <row r="189" spans="1:60" hidden="1" x14ac:dyDescent="0.2">
      <c r="A189" s="41"/>
      <c r="B189" s="41"/>
      <c r="C189" s="41"/>
      <c r="D189" s="41"/>
      <c r="E189" s="41"/>
      <c r="F189" s="41"/>
      <c r="G189" s="41"/>
      <c r="H189" s="41"/>
      <c r="I189" s="41"/>
      <c r="J189" s="41"/>
      <c r="K189" s="41"/>
      <c r="L189" s="41"/>
      <c r="M189" s="41"/>
      <c r="N189" s="41"/>
      <c r="O189" s="41"/>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row>
    <row r="190" spans="1:60" hidden="1" x14ac:dyDescent="0.2">
      <c r="A190" s="41"/>
      <c r="B190" s="41"/>
      <c r="C190" s="41"/>
      <c r="D190" s="41"/>
      <c r="E190" s="41"/>
      <c r="F190" s="41"/>
      <c r="G190" s="41"/>
      <c r="H190" s="41"/>
      <c r="I190" s="41"/>
      <c r="J190" s="41"/>
      <c r="K190" s="41"/>
      <c r="L190" s="41"/>
      <c r="M190" s="41"/>
      <c r="N190" s="41"/>
      <c r="O190" s="41"/>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row>
    <row r="191" spans="1:60" hidden="1" x14ac:dyDescent="0.2">
      <c r="A191" s="41"/>
      <c r="B191" s="41"/>
      <c r="C191" s="41"/>
      <c r="D191" s="41"/>
      <c r="E191" s="41"/>
      <c r="F191" s="41"/>
      <c r="G191" s="41"/>
      <c r="H191" s="41"/>
      <c r="I191" s="41"/>
      <c r="J191" s="41"/>
      <c r="K191" s="41"/>
      <c r="L191" s="41"/>
      <c r="M191" s="41"/>
      <c r="N191" s="41"/>
      <c r="O191" s="41"/>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row>
    <row r="192" spans="1:60" hidden="1" x14ac:dyDescent="0.2">
      <c r="A192" s="41"/>
      <c r="B192" s="41"/>
      <c r="C192" s="41"/>
      <c r="D192" s="41"/>
      <c r="E192" s="41"/>
      <c r="F192" s="41"/>
      <c r="G192" s="41"/>
      <c r="H192" s="41"/>
      <c r="I192" s="41"/>
      <c r="J192" s="41"/>
      <c r="K192" s="41"/>
      <c r="L192" s="41"/>
      <c r="M192" s="41"/>
      <c r="N192" s="41"/>
      <c r="O192" s="41"/>
      <c r="P192" s="41"/>
      <c r="Q192" s="41"/>
      <c r="R192" s="41"/>
      <c r="S192" s="41"/>
      <c r="T192" s="41"/>
      <c r="U192" s="41"/>
      <c r="V192" s="41"/>
      <c r="W192" s="41"/>
      <c r="X192" s="41"/>
      <c r="Y192" s="41"/>
      <c r="Z192" s="41"/>
      <c r="AA192" s="41"/>
      <c r="AB192" s="41"/>
      <c r="AC192" s="41"/>
      <c r="AD192" s="41"/>
      <c r="AE192" s="41"/>
      <c r="AF192" s="41"/>
      <c r="AG192" s="41"/>
      <c r="AH192" s="41"/>
      <c r="AI192" s="41"/>
      <c r="AJ192" s="41"/>
      <c r="AK192" s="41"/>
      <c r="AL192" s="41"/>
      <c r="AM192" s="41"/>
      <c r="AN192" s="41"/>
      <c r="AO192" s="41"/>
      <c r="AP192" s="41"/>
      <c r="AQ192" s="41"/>
      <c r="AR192" s="41"/>
      <c r="AS192" s="41"/>
      <c r="AT192" s="41"/>
      <c r="AU192" s="41"/>
      <c r="AV192" s="41"/>
      <c r="AW192" s="41"/>
      <c r="AX192" s="41"/>
      <c r="AY192" s="41"/>
      <c r="AZ192" s="41"/>
      <c r="BA192" s="41"/>
      <c r="BB192" s="41"/>
      <c r="BC192" s="41"/>
      <c r="BD192" s="41"/>
      <c r="BE192" s="41"/>
      <c r="BF192" s="41"/>
      <c r="BG192" s="41"/>
      <c r="BH192" s="41"/>
    </row>
    <row r="193" spans="1:60" hidden="1" x14ac:dyDescent="0.2">
      <c r="A193" s="41"/>
      <c r="B193" s="41"/>
      <c r="C193" s="41"/>
      <c r="D193" s="41"/>
      <c r="E193" s="41"/>
      <c r="F193" s="41"/>
      <c r="G193" s="41"/>
      <c r="H193" s="41"/>
      <c r="I193" s="41"/>
      <c r="J193" s="41"/>
      <c r="K193" s="41"/>
      <c r="L193" s="41"/>
      <c r="M193" s="41"/>
      <c r="N193" s="41"/>
      <c r="O193" s="41"/>
      <c r="P193" s="41"/>
      <c r="Q193" s="41"/>
      <c r="R193" s="41"/>
      <c r="S193" s="41"/>
      <c r="T193" s="41"/>
      <c r="U193" s="41"/>
      <c r="V193" s="41"/>
      <c r="W193" s="41"/>
      <c r="X193" s="41"/>
      <c r="Y193" s="41"/>
      <c r="Z193" s="41"/>
      <c r="AA193" s="41"/>
      <c r="AB193" s="41"/>
      <c r="AC193" s="41"/>
      <c r="AD193" s="41"/>
      <c r="AE193" s="41"/>
      <c r="AF193" s="41"/>
      <c r="AG193" s="41"/>
      <c r="AH193" s="41"/>
      <c r="AI193" s="41"/>
      <c r="AJ193" s="41"/>
      <c r="AK193" s="41"/>
      <c r="AL193" s="41"/>
      <c r="AM193" s="41"/>
      <c r="AN193" s="41"/>
      <c r="AO193" s="41"/>
      <c r="AP193" s="41"/>
      <c r="AQ193" s="41"/>
      <c r="AR193" s="41"/>
      <c r="AS193" s="41"/>
      <c r="AT193" s="41"/>
      <c r="AU193" s="41"/>
      <c r="AV193" s="41"/>
      <c r="AW193" s="41"/>
      <c r="AX193" s="41"/>
      <c r="AY193" s="41"/>
      <c r="AZ193" s="41"/>
      <c r="BA193" s="41"/>
      <c r="BB193" s="41"/>
      <c r="BC193" s="41"/>
      <c r="BD193" s="41"/>
      <c r="BE193" s="41"/>
      <c r="BF193" s="41"/>
      <c r="BG193" s="41"/>
      <c r="BH193" s="41"/>
    </row>
    <row r="194" spans="1:60" hidden="1" x14ac:dyDescent="0.2">
      <c r="A194" s="41"/>
      <c r="B194" s="41"/>
      <c r="C194" s="41"/>
      <c r="D194" s="41"/>
      <c r="E194" s="41"/>
      <c r="F194" s="41"/>
      <c r="G194" s="41"/>
      <c r="H194" s="41"/>
      <c r="I194" s="41"/>
      <c r="J194" s="41"/>
      <c r="K194" s="41"/>
      <c r="L194" s="41"/>
      <c r="M194" s="41"/>
      <c r="N194" s="41"/>
      <c r="O194" s="41"/>
      <c r="P194" s="41"/>
      <c r="Q194" s="41"/>
      <c r="R194" s="41"/>
      <c r="S194" s="41"/>
      <c r="T194" s="41"/>
      <c r="U194" s="41"/>
      <c r="V194" s="41"/>
      <c r="W194" s="41"/>
      <c r="X194" s="41"/>
      <c r="Y194" s="41"/>
      <c r="Z194" s="41"/>
      <c r="AA194" s="41"/>
      <c r="AB194" s="41"/>
      <c r="AC194" s="41"/>
      <c r="AD194" s="41"/>
      <c r="AE194" s="41"/>
      <c r="AF194" s="41"/>
      <c r="AG194" s="41"/>
      <c r="AH194" s="41"/>
      <c r="AI194" s="41"/>
      <c r="AJ194" s="41"/>
      <c r="AK194" s="41"/>
      <c r="AL194" s="41"/>
      <c r="AM194" s="41"/>
      <c r="AN194" s="41"/>
      <c r="AO194" s="41"/>
      <c r="AP194" s="41"/>
      <c r="AQ194" s="41"/>
      <c r="AR194" s="41"/>
      <c r="AS194" s="41"/>
      <c r="AT194" s="41"/>
      <c r="AU194" s="41"/>
      <c r="AV194" s="41"/>
      <c r="AW194" s="41"/>
      <c r="AX194" s="41"/>
      <c r="AY194" s="41"/>
      <c r="AZ194" s="41"/>
      <c r="BA194" s="41"/>
      <c r="BB194" s="41"/>
      <c r="BC194" s="41"/>
      <c r="BD194" s="41"/>
      <c r="BE194" s="41"/>
      <c r="BF194" s="41"/>
      <c r="BG194" s="41"/>
      <c r="BH194" s="41"/>
    </row>
    <row r="195" spans="1:60" hidden="1" x14ac:dyDescent="0.2">
      <c r="A195" s="41"/>
      <c r="B195" s="41"/>
      <c r="C195" s="41"/>
      <c r="D195" s="41"/>
      <c r="E195" s="41"/>
      <c r="F195" s="41"/>
      <c r="G195" s="41"/>
      <c r="H195" s="41"/>
      <c r="I195" s="41"/>
      <c r="J195" s="41"/>
      <c r="K195" s="41"/>
      <c r="L195" s="41"/>
      <c r="M195" s="41"/>
      <c r="N195" s="41"/>
      <c r="O195" s="41"/>
      <c r="P195" s="41"/>
      <c r="Q195" s="41"/>
      <c r="R195" s="41"/>
      <c r="S195" s="41"/>
      <c r="T195" s="41"/>
      <c r="U195" s="41"/>
      <c r="V195" s="41"/>
      <c r="W195" s="41"/>
      <c r="X195" s="41"/>
      <c r="Y195" s="41"/>
      <c r="Z195" s="41"/>
      <c r="AA195" s="41"/>
      <c r="AB195" s="41"/>
      <c r="AC195" s="41"/>
      <c r="AD195" s="41"/>
      <c r="AE195" s="41"/>
      <c r="AF195" s="41"/>
      <c r="AG195" s="41"/>
      <c r="AH195" s="41"/>
      <c r="AI195" s="41"/>
      <c r="AJ195" s="41"/>
      <c r="AK195" s="41"/>
      <c r="AL195" s="41"/>
      <c r="AM195" s="41"/>
      <c r="AN195" s="41"/>
      <c r="AO195" s="41"/>
      <c r="AP195" s="41"/>
      <c r="AQ195" s="41"/>
      <c r="AR195" s="41"/>
      <c r="AS195" s="41"/>
      <c r="AT195" s="41"/>
      <c r="AU195" s="41"/>
      <c r="AV195" s="41"/>
      <c r="AW195" s="41"/>
      <c r="AX195" s="41"/>
      <c r="AY195" s="41"/>
      <c r="AZ195" s="41"/>
      <c r="BA195" s="41"/>
      <c r="BB195" s="41"/>
      <c r="BC195" s="41"/>
      <c r="BD195" s="41"/>
      <c r="BE195" s="41"/>
      <c r="BF195" s="41"/>
      <c r="BG195" s="41"/>
      <c r="BH195" s="41"/>
    </row>
    <row r="196" spans="1:60" hidden="1" x14ac:dyDescent="0.2">
      <c r="A196" s="41"/>
      <c r="B196" s="41"/>
      <c r="C196" s="41"/>
      <c r="D196" s="41"/>
      <c r="E196" s="41"/>
      <c r="F196" s="41"/>
      <c r="G196" s="41"/>
      <c r="H196" s="41"/>
      <c r="I196" s="41"/>
      <c r="J196" s="41"/>
      <c r="K196" s="41"/>
      <c r="L196" s="41"/>
      <c r="M196" s="41"/>
      <c r="N196" s="41"/>
      <c r="O196" s="41"/>
      <c r="P196" s="41"/>
      <c r="Q196" s="41"/>
      <c r="R196" s="41"/>
      <c r="S196" s="41"/>
      <c r="T196" s="41"/>
      <c r="U196" s="41"/>
      <c r="V196" s="41"/>
      <c r="W196" s="41"/>
      <c r="X196" s="41"/>
      <c r="Y196" s="41"/>
      <c r="Z196" s="41"/>
      <c r="AA196" s="41"/>
      <c r="AB196" s="41"/>
      <c r="AC196" s="41"/>
      <c r="AD196" s="41"/>
      <c r="AE196" s="41"/>
      <c r="AF196" s="41"/>
      <c r="AG196" s="41"/>
      <c r="AH196" s="41"/>
      <c r="AI196" s="41"/>
      <c r="AJ196" s="41"/>
      <c r="AK196" s="41"/>
      <c r="AL196" s="41"/>
      <c r="AM196" s="41"/>
      <c r="AN196" s="41"/>
      <c r="AO196" s="41"/>
      <c r="AP196" s="41"/>
      <c r="AQ196" s="41"/>
      <c r="AR196" s="41"/>
      <c r="AS196" s="41"/>
      <c r="AT196" s="41"/>
      <c r="AU196" s="41"/>
      <c r="AV196" s="41"/>
      <c r="AW196" s="41"/>
      <c r="AX196" s="41"/>
      <c r="AY196" s="41"/>
      <c r="AZ196" s="41"/>
      <c r="BA196" s="41"/>
      <c r="BB196" s="41"/>
      <c r="BC196" s="41"/>
      <c r="BD196" s="41"/>
      <c r="BE196" s="41"/>
      <c r="BF196" s="41"/>
      <c r="BG196" s="41"/>
      <c r="BH196" s="41"/>
    </row>
    <row r="197" spans="1:60" hidden="1" x14ac:dyDescent="0.2">
      <c r="A197" s="41"/>
      <c r="J197" s="41"/>
      <c r="K197" s="41"/>
      <c r="L197" s="41"/>
      <c r="M197" s="41"/>
      <c r="N197" s="41"/>
      <c r="O197" s="41"/>
      <c r="P197" s="41"/>
      <c r="Q197" s="41"/>
      <c r="R197" s="41"/>
      <c r="S197" s="41"/>
      <c r="T197" s="41"/>
      <c r="U197" s="41"/>
      <c r="V197" s="41"/>
      <c r="W197" s="41"/>
      <c r="X197" s="41"/>
      <c r="Y197" s="41"/>
      <c r="Z197" s="41"/>
      <c r="AA197" s="41"/>
      <c r="AB197" s="41"/>
      <c r="AC197" s="41"/>
      <c r="AD197" s="41"/>
      <c r="AE197" s="41"/>
      <c r="AF197" s="41"/>
      <c r="AG197" s="41"/>
      <c r="AH197" s="41"/>
      <c r="AI197" s="41"/>
      <c r="AJ197" s="41"/>
      <c r="AK197" s="41"/>
      <c r="AL197" s="41"/>
      <c r="AM197" s="41"/>
      <c r="AN197" s="41"/>
      <c r="AO197" s="41"/>
      <c r="AP197" s="41"/>
      <c r="AQ197" s="41"/>
      <c r="AR197" s="41"/>
      <c r="AS197" s="41"/>
      <c r="AT197" s="41"/>
      <c r="AU197" s="41"/>
      <c r="AV197" s="41"/>
      <c r="AW197" s="41"/>
      <c r="AX197" s="41"/>
      <c r="AY197" s="41"/>
      <c r="AZ197" s="41"/>
      <c r="BA197" s="41"/>
      <c r="BB197" s="41"/>
      <c r="BC197" s="41"/>
      <c r="BD197" s="41"/>
      <c r="BE197" s="41"/>
      <c r="BF197" s="41"/>
      <c r="BG197" s="41"/>
      <c r="BH197" s="41"/>
    </row>
    <row r="198" spans="1:60" hidden="1" x14ac:dyDescent="0.2">
      <c r="A198" s="41"/>
      <c r="J198" s="41"/>
      <c r="K198" s="41"/>
      <c r="L198" s="41"/>
      <c r="M198" s="41"/>
      <c r="N198" s="41"/>
      <c r="O198" s="41"/>
      <c r="P198" s="41"/>
      <c r="Q198" s="41"/>
      <c r="R198" s="41"/>
      <c r="S198" s="41"/>
      <c r="T198" s="41"/>
      <c r="U198" s="41"/>
      <c r="V198" s="41"/>
      <c r="W198" s="41"/>
      <c r="X198" s="41"/>
      <c r="Y198" s="41"/>
      <c r="Z198" s="41"/>
      <c r="AA198" s="41"/>
      <c r="AB198" s="41"/>
      <c r="AC198" s="41"/>
      <c r="AD198" s="41"/>
      <c r="AE198" s="41"/>
      <c r="AF198" s="41"/>
      <c r="AG198" s="41"/>
      <c r="AH198" s="41"/>
      <c r="AI198" s="41"/>
      <c r="AJ198" s="41"/>
      <c r="AK198" s="41"/>
      <c r="AL198" s="41"/>
      <c r="AM198" s="41"/>
      <c r="AN198" s="41"/>
      <c r="AO198" s="41"/>
      <c r="AP198" s="41"/>
      <c r="AQ198" s="41"/>
      <c r="AR198" s="41"/>
      <c r="AS198" s="41"/>
      <c r="AT198" s="41"/>
      <c r="AU198" s="41"/>
      <c r="AV198" s="41"/>
      <c r="AW198" s="41"/>
      <c r="AX198" s="41"/>
      <c r="AY198" s="41"/>
      <c r="AZ198" s="41"/>
      <c r="BA198" s="41"/>
      <c r="BB198" s="41"/>
      <c r="BC198" s="41"/>
      <c r="BD198" s="41"/>
      <c r="BE198" s="41"/>
      <c r="BF198" s="41"/>
      <c r="BG198" s="41"/>
      <c r="BH198" s="41"/>
    </row>
    <row r="199" spans="1:60" hidden="1" x14ac:dyDescent="0.2">
      <c r="A199" s="41"/>
      <c r="J199" s="41"/>
      <c r="K199" s="41"/>
      <c r="L199" s="41"/>
      <c r="M199" s="41"/>
      <c r="N199" s="41"/>
      <c r="O199" s="41"/>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row>
    <row r="200" spans="1:60" hidden="1" x14ac:dyDescent="0.2">
      <c r="A200" s="41"/>
      <c r="J200" s="41"/>
      <c r="K200" s="41"/>
      <c r="L200" s="41"/>
      <c r="M200" s="41"/>
      <c r="N200" s="41"/>
      <c r="O200" s="41"/>
      <c r="P200" s="41"/>
      <c r="Q200" s="41"/>
      <c r="R200" s="41"/>
      <c r="S200" s="41"/>
      <c r="T200" s="41"/>
      <c r="U200" s="41"/>
      <c r="V200" s="41"/>
      <c r="W200" s="41"/>
      <c r="X200" s="41"/>
      <c r="Y200" s="41"/>
      <c r="Z200" s="41"/>
      <c r="AA200" s="41"/>
      <c r="AB200" s="41"/>
      <c r="AC200" s="41"/>
      <c r="AD200" s="41"/>
      <c r="AE200" s="41"/>
      <c r="AF200" s="41"/>
      <c r="AG200" s="41"/>
      <c r="AH200" s="41"/>
      <c r="AI200" s="41"/>
      <c r="AJ200" s="41"/>
      <c r="AK200" s="41"/>
      <c r="AL200" s="41"/>
      <c r="AM200" s="41"/>
      <c r="AN200" s="41"/>
      <c r="AO200" s="41"/>
      <c r="AP200" s="41"/>
      <c r="AQ200" s="41"/>
      <c r="AR200" s="41"/>
      <c r="AS200" s="41"/>
      <c r="AT200" s="41"/>
      <c r="AU200" s="41"/>
      <c r="AV200" s="41"/>
      <c r="AW200" s="41"/>
      <c r="AX200" s="41"/>
      <c r="AY200" s="41"/>
      <c r="AZ200" s="41"/>
      <c r="BA200" s="41"/>
      <c r="BB200" s="41"/>
      <c r="BC200" s="41"/>
      <c r="BD200" s="41"/>
      <c r="BE200" s="41"/>
      <c r="BF200" s="41"/>
      <c r="BG200" s="41"/>
      <c r="BH200" s="41"/>
    </row>
    <row r="201" spans="1:60" hidden="1" x14ac:dyDescent="0.2">
      <c r="A201" s="41"/>
      <c r="J201" s="41"/>
      <c r="K201" s="41"/>
      <c r="L201" s="41"/>
      <c r="M201" s="41"/>
      <c r="N201" s="41"/>
      <c r="O201" s="41"/>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row>
    <row r="202" spans="1:60" hidden="1" x14ac:dyDescent="0.2">
      <c r="A202" s="41"/>
      <c r="J202" s="41"/>
      <c r="K202" s="41"/>
      <c r="L202" s="41"/>
      <c r="M202" s="41"/>
      <c r="N202" s="41"/>
      <c r="O202" s="41"/>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row>
    <row r="203" spans="1:60" hidden="1" x14ac:dyDescent="0.2">
      <c r="A203" s="41"/>
      <c r="J203" s="41"/>
      <c r="K203" s="41"/>
      <c r="L203" s="41"/>
      <c r="M203" s="41"/>
      <c r="N203" s="41"/>
      <c r="O203" s="41"/>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row>
    <row r="204" spans="1:60" hidden="1" x14ac:dyDescent="0.2">
      <c r="A204" s="41"/>
      <c r="J204" s="41"/>
      <c r="K204" s="41"/>
      <c r="L204" s="41"/>
      <c r="M204" s="41"/>
      <c r="N204" s="41"/>
      <c r="O204" s="41"/>
      <c r="P204" s="41"/>
      <c r="Q204" s="41"/>
      <c r="R204" s="41"/>
      <c r="S204" s="41"/>
      <c r="T204" s="41"/>
      <c r="U204" s="41"/>
      <c r="V204" s="41"/>
      <c r="W204" s="41"/>
      <c r="X204" s="41"/>
      <c r="Y204" s="41"/>
      <c r="Z204" s="41"/>
      <c r="AA204" s="41"/>
      <c r="AB204" s="41"/>
      <c r="AC204" s="41"/>
      <c r="AD204" s="41"/>
      <c r="AE204" s="41"/>
      <c r="AF204" s="41"/>
      <c r="AG204" s="41"/>
      <c r="AH204" s="41"/>
      <c r="AI204" s="41"/>
      <c r="AJ204" s="41"/>
      <c r="AK204" s="41"/>
      <c r="AL204" s="41"/>
      <c r="AM204" s="41"/>
      <c r="AN204" s="41"/>
      <c r="AO204" s="41"/>
      <c r="AP204" s="41"/>
      <c r="AQ204" s="41"/>
      <c r="AR204" s="41"/>
      <c r="AS204" s="41"/>
      <c r="AT204" s="41"/>
      <c r="AU204" s="41"/>
      <c r="AV204" s="41"/>
      <c r="AW204" s="41"/>
      <c r="AX204" s="41"/>
      <c r="AY204" s="41"/>
      <c r="AZ204" s="41"/>
      <c r="BA204" s="41"/>
      <c r="BB204" s="41"/>
      <c r="BC204" s="41"/>
      <c r="BD204" s="41"/>
      <c r="BE204" s="41"/>
      <c r="BF204" s="41"/>
      <c r="BG204" s="41"/>
      <c r="BH204" s="41"/>
    </row>
    <row r="205" spans="1:60" hidden="1" x14ac:dyDescent="0.2">
      <c r="A205" s="41"/>
      <c r="J205" s="41"/>
      <c r="K205" s="41"/>
      <c r="L205" s="41"/>
      <c r="M205" s="41"/>
      <c r="N205" s="41"/>
      <c r="O205" s="41"/>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row>
    <row r="206" spans="1:60" hidden="1" x14ac:dyDescent="0.2">
      <c r="A206" s="41"/>
      <c r="J206" s="41"/>
      <c r="K206" s="41"/>
      <c r="L206" s="41"/>
      <c r="M206" s="41"/>
      <c r="N206" s="41"/>
      <c r="O206" s="41"/>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row>
    <row r="207" spans="1:60" hidden="1" x14ac:dyDescent="0.2">
      <c r="A207" s="41"/>
      <c r="J207" s="41"/>
      <c r="K207" s="41"/>
      <c r="L207" s="41"/>
      <c r="M207" s="41"/>
      <c r="N207" s="41"/>
      <c r="O207" s="41"/>
      <c r="P207" s="41"/>
      <c r="Q207" s="41"/>
      <c r="R207" s="41"/>
      <c r="S207" s="41"/>
      <c r="T207" s="41"/>
      <c r="U207" s="41"/>
      <c r="V207" s="41"/>
      <c r="W207" s="41"/>
      <c r="X207" s="41"/>
      <c r="Y207" s="41"/>
      <c r="Z207" s="41"/>
      <c r="AA207" s="41"/>
      <c r="AB207" s="41"/>
      <c r="AC207" s="41"/>
      <c r="AD207" s="41"/>
      <c r="AE207" s="41"/>
      <c r="AF207" s="41"/>
      <c r="AG207" s="41"/>
      <c r="AH207" s="41"/>
      <c r="AI207" s="41"/>
      <c r="AJ207" s="41"/>
      <c r="AK207" s="41"/>
      <c r="AL207" s="41"/>
      <c r="AM207" s="41"/>
      <c r="AN207" s="41"/>
      <c r="AO207" s="41"/>
      <c r="AP207" s="41"/>
      <c r="AQ207" s="41"/>
      <c r="AR207" s="41"/>
      <c r="AS207" s="41"/>
      <c r="AT207" s="41"/>
      <c r="AU207" s="41"/>
      <c r="AV207" s="41"/>
      <c r="AW207" s="41"/>
      <c r="AX207" s="41"/>
      <c r="AY207" s="41"/>
      <c r="AZ207" s="41"/>
      <c r="BA207" s="41"/>
      <c r="BB207" s="41"/>
      <c r="BC207" s="41"/>
      <c r="BD207" s="41"/>
      <c r="BE207" s="41"/>
      <c r="BF207" s="41"/>
      <c r="BG207" s="41"/>
      <c r="BH207" s="41"/>
    </row>
    <row r="208" spans="1:60" hidden="1" x14ac:dyDescent="0.2">
      <c r="A208" s="41"/>
      <c r="J208" s="41"/>
      <c r="K208" s="41"/>
      <c r="L208" s="41"/>
      <c r="M208" s="41"/>
      <c r="N208" s="41"/>
      <c r="O208" s="41"/>
      <c r="P208" s="41"/>
      <c r="Q208" s="41"/>
      <c r="R208" s="41"/>
      <c r="S208" s="41"/>
      <c r="T208" s="41"/>
      <c r="U208" s="41"/>
      <c r="V208" s="41"/>
      <c r="W208" s="41"/>
      <c r="X208" s="41"/>
      <c r="Y208" s="41"/>
      <c r="Z208" s="41"/>
      <c r="AA208" s="41"/>
      <c r="AB208" s="41"/>
      <c r="AC208" s="41"/>
      <c r="AD208" s="41"/>
      <c r="AE208" s="41"/>
      <c r="AF208" s="41"/>
      <c r="AG208" s="41"/>
      <c r="AH208" s="41"/>
      <c r="AI208" s="41"/>
      <c r="AJ208" s="41"/>
      <c r="AK208" s="41"/>
      <c r="AL208" s="41"/>
      <c r="AM208" s="41"/>
      <c r="AN208" s="41"/>
      <c r="AO208" s="41"/>
      <c r="AP208" s="41"/>
      <c r="AQ208" s="41"/>
      <c r="AR208" s="41"/>
      <c r="AS208" s="41"/>
      <c r="AT208" s="41"/>
      <c r="AU208" s="41"/>
      <c r="AV208" s="41"/>
      <c r="AW208" s="41"/>
      <c r="AX208" s="41"/>
      <c r="AY208" s="41"/>
      <c r="AZ208" s="41"/>
      <c r="BA208" s="41"/>
      <c r="BB208" s="41"/>
      <c r="BC208" s="41"/>
      <c r="BD208" s="41"/>
      <c r="BE208" s="41"/>
      <c r="BF208" s="41"/>
      <c r="BG208" s="41"/>
      <c r="BH208" s="41"/>
    </row>
    <row r="209" spans="1:60" hidden="1" x14ac:dyDescent="0.2">
      <c r="A209" s="41"/>
      <c r="J209" s="41"/>
      <c r="K209" s="41"/>
      <c r="L209" s="41"/>
      <c r="M209" s="41"/>
      <c r="N209" s="41"/>
      <c r="O209" s="41"/>
      <c r="P209" s="41"/>
      <c r="Q209" s="41"/>
      <c r="R209" s="41"/>
      <c r="S209" s="41"/>
      <c r="T209" s="41"/>
      <c r="U209" s="41"/>
      <c r="V209" s="41"/>
      <c r="W209" s="41"/>
      <c r="X209" s="41"/>
      <c r="Y209" s="41"/>
      <c r="Z209" s="41"/>
      <c r="AA209" s="41"/>
      <c r="AB209" s="41"/>
      <c r="AC209" s="41"/>
      <c r="AD209" s="41"/>
      <c r="AE209" s="41"/>
      <c r="AF209" s="41"/>
      <c r="AG209" s="41"/>
      <c r="AH209" s="41"/>
      <c r="AI209" s="41"/>
      <c r="AJ209" s="41"/>
      <c r="AK209" s="41"/>
      <c r="AL209" s="41"/>
      <c r="AM209" s="41"/>
      <c r="AN209" s="41"/>
      <c r="AO209" s="41"/>
      <c r="AP209" s="41"/>
      <c r="AQ209" s="41"/>
      <c r="AR209" s="41"/>
      <c r="AS209" s="41"/>
      <c r="AT209" s="41"/>
      <c r="AU209" s="41"/>
      <c r="AV209" s="41"/>
      <c r="AW209" s="41"/>
      <c r="AX209" s="41"/>
      <c r="AY209" s="41"/>
      <c r="AZ209" s="41"/>
      <c r="BA209" s="41"/>
      <c r="BB209" s="41"/>
      <c r="BC209" s="41"/>
      <c r="BD209" s="41"/>
      <c r="BE209" s="41"/>
      <c r="BF209" s="41"/>
      <c r="BG209" s="41"/>
      <c r="BH209" s="41"/>
    </row>
    <row r="210" spans="1:60" hidden="1" x14ac:dyDescent="0.2">
      <c r="A210" s="41"/>
      <c r="J210" s="41"/>
      <c r="K210" s="41"/>
      <c r="L210" s="41"/>
      <c r="M210" s="41"/>
      <c r="N210" s="41"/>
      <c r="O210" s="41"/>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row>
    <row r="211" spans="1:60" hidden="1" x14ac:dyDescent="0.2">
      <c r="A211" s="41"/>
      <c r="J211" s="41"/>
      <c r="K211" s="41"/>
      <c r="L211" s="41"/>
      <c r="M211" s="41"/>
      <c r="N211" s="41"/>
      <c r="O211" s="41"/>
      <c r="P211" s="41"/>
      <c r="Q211" s="41"/>
      <c r="R211" s="41"/>
      <c r="S211" s="41"/>
      <c r="T211" s="41"/>
      <c r="U211" s="41"/>
      <c r="V211" s="41"/>
      <c r="W211" s="41"/>
      <c r="X211" s="41"/>
      <c r="Y211" s="41"/>
      <c r="Z211" s="41"/>
      <c r="AA211" s="41"/>
      <c r="AB211" s="41"/>
      <c r="AC211" s="41"/>
      <c r="AD211" s="41"/>
      <c r="AE211" s="41"/>
      <c r="AF211" s="41"/>
      <c r="AG211" s="41"/>
      <c r="AH211" s="41"/>
      <c r="AI211" s="41"/>
      <c r="AJ211" s="41"/>
      <c r="AK211" s="41"/>
      <c r="AL211" s="41"/>
      <c r="AM211" s="41"/>
      <c r="AN211" s="41"/>
      <c r="AO211" s="41"/>
      <c r="AP211" s="41"/>
      <c r="AQ211" s="41"/>
      <c r="AR211" s="41"/>
      <c r="AS211" s="41"/>
      <c r="AT211" s="41"/>
      <c r="AU211" s="41"/>
      <c r="AV211" s="41"/>
      <c r="AW211" s="41"/>
      <c r="AX211" s="41"/>
      <c r="AY211" s="41"/>
      <c r="AZ211" s="41"/>
      <c r="BA211" s="41"/>
      <c r="BB211" s="41"/>
      <c r="BC211" s="41"/>
      <c r="BD211" s="41"/>
      <c r="BE211" s="41"/>
      <c r="BF211" s="41"/>
      <c r="BG211" s="41"/>
      <c r="BH211" s="41"/>
    </row>
    <row r="212" spans="1:60" hidden="1" x14ac:dyDescent="0.2">
      <c r="A212" s="41"/>
      <c r="J212" s="41"/>
      <c r="K212" s="41"/>
      <c r="L212" s="41"/>
      <c r="M212" s="41"/>
      <c r="N212" s="41"/>
      <c r="O212" s="41"/>
      <c r="P212" s="41"/>
      <c r="Q212" s="41"/>
      <c r="R212" s="41"/>
      <c r="S212" s="41"/>
      <c r="T212" s="41"/>
      <c r="U212" s="41"/>
      <c r="V212" s="41"/>
      <c r="W212" s="41"/>
      <c r="X212" s="41"/>
      <c r="Y212" s="41"/>
      <c r="Z212" s="41"/>
      <c r="AA212" s="41"/>
      <c r="AB212" s="41"/>
      <c r="AC212" s="41"/>
      <c r="AD212" s="41"/>
      <c r="AE212" s="41"/>
      <c r="AF212" s="41"/>
      <c r="AG212" s="41"/>
      <c r="AH212" s="41"/>
      <c r="AI212" s="41"/>
      <c r="AJ212" s="41"/>
      <c r="AK212" s="41"/>
      <c r="AL212" s="41"/>
      <c r="AM212" s="41"/>
      <c r="AN212" s="41"/>
      <c r="AO212" s="41"/>
      <c r="AP212" s="41"/>
      <c r="AQ212" s="41"/>
      <c r="AR212" s="41"/>
      <c r="AS212" s="41"/>
      <c r="AT212" s="41"/>
      <c r="AU212" s="41"/>
      <c r="AV212" s="41"/>
      <c r="AW212" s="41"/>
      <c r="AX212" s="41"/>
      <c r="AY212" s="41"/>
      <c r="AZ212" s="41"/>
      <c r="BA212" s="41"/>
      <c r="BB212" s="41"/>
      <c r="BC212" s="41"/>
      <c r="BD212" s="41"/>
      <c r="BE212" s="41"/>
      <c r="BF212" s="41"/>
      <c r="BG212" s="41"/>
      <c r="BH212" s="41"/>
    </row>
    <row r="213" spans="1:60" hidden="1" x14ac:dyDescent="0.2">
      <c r="A213" s="41"/>
      <c r="J213" s="41"/>
      <c r="K213" s="41"/>
      <c r="L213" s="41"/>
      <c r="M213" s="41"/>
      <c r="N213" s="41"/>
      <c r="O213" s="41"/>
      <c r="P213" s="41"/>
      <c r="Q213" s="41"/>
      <c r="R213" s="41"/>
      <c r="S213" s="41"/>
      <c r="T213" s="41"/>
      <c r="U213" s="41"/>
      <c r="V213" s="41"/>
      <c r="W213" s="41"/>
      <c r="X213" s="41"/>
      <c r="Y213" s="41"/>
      <c r="Z213" s="41"/>
      <c r="AA213" s="41"/>
      <c r="AB213" s="41"/>
      <c r="AC213" s="41"/>
      <c r="AD213" s="41"/>
      <c r="AE213" s="41"/>
      <c r="AF213" s="41"/>
      <c r="AG213" s="41"/>
      <c r="AH213" s="41"/>
      <c r="AI213" s="41"/>
      <c r="AJ213" s="41"/>
      <c r="AK213" s="41"/>
      <c r="AL213" s="41"/>
      <c r="AM213" s="41"/>
      <c r="AN213" s="41"/>
      <c r="AO213" s="41"/>
      <c r="AP213" s="41"/>
      <c r="AQ213" s="41"/>
      <c r="AR213" s="41"/>
      <c r="AS213" s="41"/>
      <c r="AT213" s="41"/>
      <c r="AU213" s="41"/>
      <c r="AV213" s="41"/>
      <c r="AW213" s="41"/>
      <c r="AX213" s="41"/>
      <c r="AY213" s="41"/>
      <c r="AZ213" s="41"/>
      <c r="BA213" s="41"/>
      <c r="BB213" s="41"/>
      <c r="BC213" s="41"/>
      <c r="BD213" s="41"/>
      <c r="BE213" s="41"/>
      <c r="BF213" s="41"/>
      <c r="BG213" s="41"/>
      <c r="BH213" s="41"/>
    </row>
    <row r="214" spans="1:60" hidden="1" x14ac:dyDescent="0.2">
      <c r="A214" s="41"/>
      <c r="J214" s="41"/>
      <c r="K214" s="41"/>
      <c r="L214" s="41"/>
      <c r="M214" s="41"/>
      <c r="N214" s="41"/>
      <c r="O214" s="41"/>
      <c r="P214" s="41"/>
      <c r="Q214" s="41"/>
      <c r="R214" s="41"/>
      <c r="S214" s="41"/>
      <c r="T214" s="41"/>
      <c r="U214" s="41"/>
      <c r="V214" s="41"/>
      <c r="W214" s="41"/>
      <c r="X214" s="41"/>
      <c r="Y214" s="41"/>
      <c r="Z214" s="41"/>
      <c r="AA214" s="41"/>
      <c r="AB214" s="41"/>
      <c r="AC214" s="41"/>
      <c r="AD214" s="41"/>
      <c r="AE214" s="41"/>
      <c r="AF214" s="41"/>
      <c r="AG214" s="41"/>
      <c r="AH214" s="41"/>
      <c r="AI214" s="41"/>
      <c r="AJ214" s="41"/>
      <c r="AK214" s="41"/>
      <c r="AL214" s="41"/>
      <c r="AM214" s="41"/>
      <c r="AN214" s="41"/>
      <c r="AO214" s="41"/>
      <c r="AP214" s="41"/>
      <c r="AQ214" s="41"/>
      <c r="AR214" s="41"/>
      <c r="AS214" s="41"/>
      <c r="AT214" s="41"/>
      <c r="AU214" s="41"/>
      <c r="AV214" s="41"/>
      <c r="AW214" s="41"/>
      <c r="AX214" s="41"/>
      <c r="AY214" s="41"/>
      <c r="AZ214" s="41"/>
      <c r="BA214" s="41"/>
      <c r="BB214" s="41"/>
      <c r="BC214" s="41"/>
      <c r="BD214" s="41"/>
      <c r="BE214" s="41"/>
      <c r="BF214" s="41"/>
      <c r="BG214" s="41"/>
      <c r="BH214" s="41"/>
    </row>
    <row r="215" spans="1:60" hidden="1" x14ac:dyDescent="0.2">
      <c r="A215" s="41"/>
      <c r="J215" s="41"/>
      <c r="K215" s="41"/>
      <c r="L215" s="41"/>
      <c r="M215" s="41"/>
      <c r="N215" s="41"/>
      <c r="O215" s="41"/>
      <c r="P215" s="41"/>
      <c r="Q215" s="41"/>
      <c r="R215" s="41"/>
      <c r="S215" s="41"/>
      <c r="T215" s="41"/>
      <c r="U215" s="41"/>
      <c r="V215" s="41"/>
      <c r="W215" s="41"/>
      <c r="X215" s="41"/>
      <c r="Y215" s="41"/>
      <c r="Z215" s="41"/>
      <c r="AA215" s="41"/>
      <c r="AB215" s="41"/>
      <c r="AC215" s="41"/>
      <c r="AD215" s="41"/>
      <c r="AE215" s="41"/>
      <c r="AF215" s="41"/>
      <c r="AG215" s="41"/>
      <c r="AH215" s="41"/>
      <c r="AI215" s="41"/>
      <c r="AJ215" s="41"/>
      <c r="AK215" s="41"/>
      <c r="AL215" s="41"/>
      <c r="AM215" s="41"/>
      <c r="AN215" s="41"/>
      <c r="AO215" s="41"/>
      <c r="AP215" s="41"/>
      <c r="AQ215" s="41"/>
      <c r="AR215" s="41"/>
      <c r="AS215" s="41"/>
      <c r="AT215" s="41"/>
      <c r="AU215" s="41"/>
      <c r="AV215" s="41"/>
      <c r="AW215" s="41"/>
      <c r="AX215" s="41"/>
      <c r="AY215" s="41"/>
      <c r="AZ215" s="41"/>
      <c r="BA215" s="41"/>
      <c r="BB215" s="41"/>
      <c r="BC215" s="41"/>
      <c r="BD215" s="41"/>
      <c r="BE215" s="41"/>
      <c r="BF215" s="41"/>
      <c r="BG215" s="41"/>
      <c r="BH215" s="41"/>
    </row>
    <row r="216" spans="1:60" hidden="1" x14ac:dyDescent="0.2">
      <c r="A216" s="41"/>
      <c r="J216" s="41"/>
      <c r="K216" s="41"/>
      <c r="L216" s="41"/>
      <c r="M216" s="41"/>
      <c r="N216" s="41"/>
      <c r="O216" s="41"/>
      <c r="P216" s="41"/>
      <c r="Q216" s="41"/>
      <c r="R216" s="41"/>
      <c r="S216" s="41"/>
      <c r="T216" s="41"/>
      <c r="U216" s="41"/>
      <c r="V216" s="41"/>
      <c r="W216" s="41"/>
      <c r="X216" s="41"/>
      <c r="Y216" s="41"/>
      <c r="Z216" s="41"/>
      <c r="AA216" s="41"/>
      <c r="AB216" s="41"/>
      <c r="AC216" s="41"/>
      <c r="AD216" s="41"/>
      <c r="AE216" s="41"/>
      <c r="AF216" s="41"/>
      <c r="AG216" s="41"/>
      <c r="AH216" s="41"/>
      <c r="AI216" s="41"/>
      <c r="AJ216" s="41"/>
      <c r="AK216" s="41"/>
      <c r="AL216" s="41"/>
      <c r="AM216" s="41"/>
      <c r="AN216" s="41"/>
      <c r="AO216" s="41"/>
      <c r="AP216" s="41"/>
      <c r="AQ216" s="41"/>
      <c r="AR216" s="41"/>
      <c r="AS216" s="41"/>
      <c r="AT216" s="41"/>
      <c r="AU216" s="41"/>
      <c r="AV216" s="41"/>
      <c r="AW216" s="41"/>
      <c r="AX216" s="41"/>
      <c r="AY216" s="41"/>
      <c r="AZ216" s="41"/>
      <c r="BA216" s="41"/>
      <c r="BB216" s="41"/>
      <c r="BC216" s="41"/>
      <c r="BD216" s="41"/>
      <c r="BE216" s="41"/>
      <c r="BF216" s="41"/>
      <c r="BG216" s="41"/>
      <c r="BH216" s="41"/>
    </row>
    <row r="217" spans="1:60" hidden="1" x14ac:dyDescent="0.2">
      <c r="A217" s="41"/>
      <c r="J217" s="41"/>
      <c r="K217" s="41"/>
      <c r="L217" s="41"/>
      <c r="M217" s="41"/>
      <c r="N217" s="41"/>
      <c r="O217" s="41"/>
      <c r="P217" s="41"/>
      <c r="Q217" s="41"/>
      <c r="R217" s="41"/>
      <c r="S217" s="41"/>
      <c r="T217" s="41"/>
      <c r="U217" s="41"/>
      <c r="V217" s="41"/>
      <c r="W217" s="41"/>
      <c r="X217" s="41"/>
      <c r="Y217" s="41"/>
      <c r="Z217" s="41"/>
      <c r="AA217" s="41"/>
      <c r="AB217" s="41"/>
      <c r="AC217" s="41"/>
      <c r="AD217" s="41"/>
      <c r="AE217" s="41"/>
      <c r="AF217" s="41"/>
      <c r="AG217" s="41"/>
      <c r="AH217" s="41"/>
      <c r="AI217" s="41"/>
      <c r="AJ217" s="41"/>
      <c r="AK217" s="41"/>
      <c r="AL217" s="41"/>
      <c r="AM217" s="41"/>
      <c r="AN217" s="41"/>
      <c r="AO217" s="41"/>
      <c r="AP217" s="41"/>
      <c r="AQ217" s="41"/>
      <c r="AR217" s="41"/>
      <c r="AS217" s="41"/>
      <c r="AT217" s="41"/>
      <c r="AU217" s="41"/>
      <c r="AV217" s="41"/>
      <c r="AW217" s="41"/>
      <c r="AX217" s="41"/>
      <c r="AY217" s="41"/>
      <c r="AZ217" s="41"/>
      <c r="BA217" s="41"/>
      <c r="BB217" s="41"/>
      <c r="BC217" s="41"/>
      <c r="BD217" s="41"/>
      <c r="BE217" s="41"/>
      <c r="BF217" s="41"/>
      <c r="BG217" s="41"/>
      <c r="BH217" s="41"/>
    </row>
    <row r="218" spans="1:60" hidden="1" x14ac:dyDescent="0.2">
      <c r="A218" s="41"/>
      <c r="J218" s="41"/>
      <c r="K218" s="41"/>
      <c r="L218" s="41"/>
      <c r="M218" s="41"/>
      <c r="N218" s="41"/>
      <c r="O218" s="41"/>
      <c r="P218" s="41"/>
      <c r="Q218" s="41"/>
      <c r="R218" s="41"/>
      <c r="S218" s="41"/>
      <c r="T218" s="41"/>
      <c r="U218" s="41"/>
      <c r="V218" s="41"/>
      <c r="W218" s="41"/>
      <c r="X218" s="41"/>
      <c r="Y218" s="41"/>
      <c r="Z218" s="41"/>
      <c r="AA218" s="41"/>
      <c r="AB218" s="41"/>
      <c r="AC218" s="41"/>
      <c r="AD218" s="41"/>
      <c r="AE218" s="41"/>
      <c r="AF218" s="41"/>
      <c r="AG218" s="41"/>
      <c r="AH218" s="41"/>
      <c r="AI218" s="41"/>
      <c r="AJ218" s="41"/>
      <c r="AK218" s="41"/>
      <c r="AL218" s="41"/>
      <c r="AM218" s="41"/>
      <c r="AN218" s="41"/>
      <c r="AO218" s="41"/>
      <c r="AP218" s="41"/>
      <c r="AQ218" s="41"/>
      <c r="AR218" s="41"/>
      <c r="AS218" s="41"/>
      <c r="AT218" s="41"/>
      <c r="AU218" s="41"/>
      <c r="AV218" s="41"/>
      <c r="AW218" s="41"/>
      <c r="AX218" s="41"/>
      <c r="AY218" s="41"/>
      <c r="AZ218" s="41"/>
      <c r="BA218" s="41"/>
      <c r="BB218" s="41"/>
      <c r="BC218" s="41"/>
      <c r="BD218" s="41"/>
      <c r="BE218" s="41"/>
      <c r="BF218" s="41"/>
      <c r="BG218" s="41"/>
      <c r="BH218" s="41"/>
    </row>
    <row r="219" spans="1:60" hidden="1" x14ac:dyDescent="0.2">
      <c r="A219" s="41"/>
      <c r="J219" s="41"/>
      <c r="K219" s="41"/>
      <c r="L219" s="41"/>
      <c r="M219" s="41"/>
      <c r="N219" s="41"/>
      <c r="O219" s="41"/>
      <c r="P219" s="41"/>
      <c r="Q219" s="41"/>
      <c r="R219" s="41"/>
      <c r="S219" s="41"/>
      <c r="T219" s="41"/>
      <c r="U219" s="41"/>
      <c r="V219" s="41"/>
      <c r="W219" s="41"/>
      <c r="X219" s="41"/>
      <c r="Y219" s="41"/>
      <c r="Z219" s="41"/>
      <c r="AA219" s="41"/>
      <c r="AB219" s="41"/>
      <c r="AC219" s="41"/>
      <c r="AD219" s="41"/>
      <c r="AE219" s="41"/>
      <c r="AF219" s="41"/>
      <c r="AG219" s="41"/>
      <c r="AH219" s="41"/>
      <c r="AI219" s="41"/>
      <c r="AJ219" s="41"/>
      <c r="AK219" s="41"/>
      <c r="AL219" s="41"/>
      <c r="AM219" s="41"/>
      <c r="AN219" s="41"/>
      <c r="AO219" s="41"/>
      <c r="AP219" s="41"/>
      <c r="AQ219" s="41"/>
      <c r="AR219" s="41"/>
      <c r="AS219" s="41"/>
      <c r="AT219" s="41"/>
      <c r="AU219" s="41"/>
      <c r="AV219" s="41"/>
      <c r="AW219" s="41"/>
      <c r="AX219" s="41"/>
      <c r="AY219" s="41"/>
      <c r="AZ219" s="41"/>
      <c r="BA219" s="41"/>
      <c r="BB219" s="41"/>
      <c r="BC219" s="41"/>
      <c r="BD219" s="41"/>
      <c r="BE219" s="41"/>
      <c r="BF219" s="41"/>
      <c r="BG219" s="41"/>
      <c r="BH219" s="41"/>
    </row>
    <row r="220" spans="1:60" hidden="1" x14ac:dyDescent="0.2">
      <c r="A220" s="41"/>
      <c r="J220" s="41"/>
      <c r="K220" s="41"/>
      <c r="L220" s="41"/>
      <c r="M220" s="41"/>
      <c r="N220" s="41"/>
      <c r="O220" s="41"/>
      <c r="P220" s="41"/>
      <c r="Q220" s="41"/>
      <c r="R220" s="41"/>
      <c r="S220" s="41"/>
      <c r="T220" s="41"/>
      <c r="U220" s="41"/>
      <c r="V220" s="41"/>
      <c r="W220" s="41"/>
      <c r="X220" s="41"/>
      <c r="Y220" s="41"/>
      <c r="Z220" s="41"/>
      <c r="AA220" s="41"/>
      <c r="AB220" s="41"/>
      <c r="AC220" s="41"/>
      <c r="AD220" s="41"/>
      <c r="AE220" s="41"/>
      <c r="AF220" s="41"/>
      <c r="AG220" s="41"/>
      <c r="AH220" s="41"/>
      <c r="AI220" s="41"/>
      <c r="AJ220" s="41"/>
      <c r="AK220" s="41"/>
      <c r="AL220" s="41"/>
      <c r="AM220" s="41"/>
      <c r="AN220" s="41"/>
      <c r="AO220" s="41"/>
      <c r="AP220" s="41"/>
      <c r="AQ220" s="41"/>
      <c r="AR220" s="41"/>
      <c r="AS220" s="41"/>
      <c r="AT220" s="41"/>
      <c r="AU220" s="41"/>
      <c r="AV220" s="41"/>
      <c r="AW220" s="41"/>
      <c r="AX220" s="41"/>
      <c r="AY220" s="41"/>
      <c r="AZ220" s="41"/>
      <c r="BA220" s="41"/>
      <c r="BB220" s="41"/>
      <c r="BC220" s="41"/>
      <c r="BD220" s="41"/>
      <c r="BE220" s="41"/>
      <c r="BF220" s="41"/>
      <c r="BG220" s="41"/>
      <c r="BH220" s="41"/>
    </row>
    <row r="221" spans="1:60" hidden="1" x14ac:dyDescent="0.2">
      <c r="A221" s="41"/>
      <c r="J221" s="41"/>
      <c r="K221" s="41"/>
      <c r="L221" s="41"/>
      <c r="M221" s="41"/>
      <c r="N221" s="41"/>
      <c r="O221" s="41"/>
      <c r="P221" s="41"/>
      <c r="Q221" s="41"/>
      <c r="R221" s="41"/>
      <c r="S221" s="41"/>
      <c r="T221" s="41"/>
      <c r="U221" s="41"/>
      <c r="V221" s="41"/>
      <c r="W221" s="41"/>
      <c r="X221" s="41"/>
      <c r="Y221" s="41"/>
      <c r="Z221" s="41"/>
      <c r="AA221" s="41"/>
      <c r="AB221" s="41"/>
      <c r="AC221" s="41"/>
      <c r="AD221" s="41"/>
      <c r="AE221" s="41"/>
      <c r="AF221" s="41"/>
      <c r="AG221" s="41"/>
      <c r="AH221" s="41"/>
      <c r="AI221" s="41"/>
      <c r="AJ221" s="41"/>
      <c r="AK221" s="41"/>
      <c r="AL221" s="41"/>
      <c r="AM221" s="41"/>
      <c r="AN221" s="41"/>
      <c r="AO221" s="41"/>
      <c r="AP221" s="41"/>
      <c r="AQ221" s="41"/>
      <c r="AR221" s="41"/>
      <c r="AS221" s="41"/>
      <c r="AT221" s="41"/>
      <c r="AU221" s="41"/>
      <c r="AV221" s="41"/>
      <c r="AW221" s="41"/>
      <c r="AX221" s="41"/>
      <c r="AY221" s="41"/>
      <c r="AZ221" s="41"/>
      <c r="BA221" s="41"/>
      <c r="BB221" s="41"/>
      <c r="BC221" s="41"/>
      <c r="BD221" s="41"/>
      <c r="BE221" s="41"/>
      <c r="BF221" s="41"/>
      <c r="BG221" s="41"/>
      <c r="BH221" s="41"/>
    </row>
    <row r="222" spans="1:60" hidden="1" x14ac:dyDescent="0.2">
      <c r="A222" s="41"/>
      <c r="J222" s="41"/>
      <c r="K222" s="41"/>
      <c r="L222" s="41"/>
      <c r="M222" s="41"/>
      <c r="N222" s="41"/>
      <c r="O222" s="41"/>
      <c r="P222" s="41"/>
      <c r="Q222" s="41"/>
      <c r="R222" s="41"/>
      <c r="S222" s="41"/>
      <c r="T222" s="41"/>
      <c r="U222" s="41"/>
      <c r="V222" s="41"/>
      <c r="W222" s="41"/>
      <c r="X222" s="41"/>
      <c r="Y222" s="41"/>
      <c r="Z222" s="41"/>
      <c r="AA222" s="41"/>
      <c r="AB222" s="41"/>
      <c r="AC222" s="41"/>
      <c r="AD222" s="41"/>
      <c r="AE222" s="41"/>
      <c r="AF222" s="41"/>
      <c r="AG222" s="41"/>
      <c r="AH222" s="41"/>
      <c r="AI222" s="41"/>
      <c r="AJ222" s="41"/>
      <c r="AK222" s="41"/>
      <c r="AL222" s="41"/>
      <c r="AM222" s="41"/>
      <c r="AN222" s="41"/>
      <c r="AO222" s="41"/>
      <c r="AP222" s="41"/>
      <c r="AQ222" s="41"/>
      <c r="AR222" s="41"/>
      <c r="AS222" s="41"/>
      <c r="AT222" s="41"/>
      <c r="AU222" s="41"/>
      <c r="AV222" s="41"/>
      <c r="AW222" s="41"/>
      <c r="AX222" s="41"/>
      <c r="AY222" s="41"/>
      <c r="AZ222" s="41"/>
      <c r="BA222" s="41"/>
      <c r="BB222" s="41"/>
      <c r="BC222" s="41"/>
      <c r="BD222" s="41"/>
      <c r="BE222" s="41"/>
      <c r="BF222" s="41"/>
      <c r="BG222" s="41"/>
      <c r="BH222" s="41"/>
    </row>
    <row r="223" spans="1:60" hidden="1" x14ac:dyDescent="0.2">
      <c r="A223" s="41"/>
      <c r="J223" s="41"/>
      <c r="K223" s="41"/>
      <c r="L223" s="41"/>
      <c r="M223" s="41"/>
      <c r="N223" s="41"/>
      <c r="O223" s="41"/>
      <c r="P223" s="41"/>
      <c r="Q223" s="41"/>
      <c r="R223" s="41"/>
      <c r="S223" s="41"/>
      <c r="T223" s="41"/>
      <c r="U223" s="41"/>
      <c r="V223" s="41"/>
      <c r="W223" s="41"/>
      <c r="X223" s="41"/>
      <c r="Y223" s="41"/>
      <c r="Z223" s="41"/>
      <c r="AA223" s="41"/>
      <c r="AB223" s="41"/>
      <c r="AC223" s="41"/>
      <c r="AD223" s="41"/>
      <c r="AE223" s="41"/>
      <c r="AF223" s="41"/>
      <c r="AG223" s="41"/>
      <c r="AH223" s="41"/>
      <c r="AI223" s="41"/>
      <c r="AJ223" s="41"/>
      <c r="AK223" s="41"/>
      <c r="AL223" s="41"/>
      <c r="AM223" s="41"/>
      <c r="AN223" s="41"/>
      <c r="AO223" s="41"/>
      <c r="AP223" s="41"/>
      <c r="AQ223" s="41"/>
      <c r="AR223" s="41"/>
      <c r="AS223" s="41"/>
      <c r="AT223" s="41"/>
      <c r="AU223" s="41"/>
      <c r="AV223" s="41"/>
      <c r="AW223" s="41"/>
      <c r="AX223" s="41"/>
      <c r="AY223" s="41"/>
      <c r="AZ223" s="41"/>
      <c r="BA223" s="41"/>
      <c r="BB223" s="41"/>
      <c r="BC223" s="41"/>
      <c r="BD223" s="41"/>
      <c r="BE223" s="41"/>
      <c r="BF223" s="41"/>
      <c r="BG223" s="41"/>
      <c r="BH223" s="41"/>
    </row>
    <row r="224" spans="1:60" hidden="1" x14ac:dyDescent="0.2">
      <c r="A224" s="41"/>
      <c r="J224" s="41"/>
      <c r="K224" s="41"/>
      <c r="L224" s="41"/>
      <c r="M224" s="41"/>
      <c r="N224" s="41"/>
      <c r="O224" s="41"/>
      <c r="P224" s="41"/>
      <c r="Q224" s="41"/>
      <c r="R224" s="41"/>
      <c r="S224" s="41"/>
      <c r="T224" s="41"/>
      <c r="U224" s="41"/>
      <c r="V224" s="41"/>
      <c r="W224" s="41"/>
      <c r="X224" s="41"/>
      <c r="Y224" s="41"/>
      <c r="Z224" s="41"/>
      <c r="AA224" s="41"/>
      <c r="AB224" s="41"/>
      <c r="AC224" s="41"/>
      <c r="AD224" s="41"/>
      <c r="AE224" s="41"/>
      <c r="AF224" s="41"/>
      <c r="AG224" s="41"/>
      <c r="AH224" s="41"/>
      <c r="AI224" s="41"/>
      <c r="AJ224" s="41"/>
      <c r="AK224" s="41"/>
      <c r="AL224" s="41"/>
      <c r="AM224" s="41"/>
      <c r="AN224" s="41"/>
      <c r="AO224" s="41"/>
      <c r="AP224" s="41"/>
      <c r="AQ224" s="41"/>
      <c r="AR224" s="41"/>
      <c r="AS224" s="41"/>
      <c r="AT224" s="41"/>
      <c r="AU224" s="41"/>
      <c r="AV224" s="41"/>
      <c r="AW224" s="41"/>
      <c r="AX224" s="41"/>
      <c r="AY224" s="41"/>
      <c r="AZ224" s="41"/>
      <c r="BA224" s="41"/>
      <c r="BB224" s="41"/>
      <c r="BC224" s="41"/>
      <c r="BD224" s="41"/>
      <c r="BE224" s="41"/>
      <c r="BF224" s="41"/>
      <c r="BG224" s="41"/>
      <c r="BH224" s="41"/>
    </row>
    <row r="225" spans="1:60" hidden="1" x14ac:dyDescent="0.2">
      <c r="A225" s="41"/>
      <c r="J225" s="41"/>
      <c r="K225" s="41"/>
      <c r="L225" s="41"/>
      <c r="M225" s="41"/>
      <c r="N225" s="41"/>
      <c r="O225" s="41"/>
      <c r="P225" s="41"/>
      <c r="Q225" s="41"/>
      <c r="R225" s="41"/>
      <c r="S225" s="41"/>
      <c r="T225" s="41"/>
      <c r="U225" s="41"/>
      <c r="V225" s="41"/>
      <c r="W225" s="41"/>
      <c r="X225" s="41"/>
      <c r="Y225" s="41"/>
      <c r="Z225" s="41"/>
      <c r="AA225" s="41"/>
      <c r="AB225" s="41"/>
      <c r="AC225" s="41"/>
      <c r="AD225" s="41"/>
      <c r="AE225" s="41"/>
      <c r="AF225" s="41"/>
      <c r="AG225" s="41"/>
      <c r="AH225" s="41"/>
      <c r="AI225" s="41"/>
      <c r="AJ225" s="41"/>
      <c r="AK225" s="41"/>
      <c r="AL225" s="41"/>
      <c r="AM225" s="41"/>
      <c r="AN225" s="41"/>
      <c r="AO225" s="41"/>
      <c r="AP225" s="41"/>
      <c r="AQ225" s="41"/>
      <c r="AR225" s="41"/>
      <c r="AS225" s="41"/>
      <c r="AT225" s="41"/>
      <c r="AU225" s="41"/>
      <c r="AV225" s="41"/>
      <c r="AW225" s="41"/>
      <c r="AX225" s="41"/>
      <c r="AY225" s="41"/>
      <c r="AZ225" s="41"/>
      <c r="BA225" s="41"/>
      <c r="BB225" s="41"/>
      <c r="BC225" s="41"/>
      <c r="BD225" s="41"/>
      <c r="BE225" s="41"/>
      <c r="BF225" s="41"/>
      <c r="BG225" s="41"/>
      <c r="BH225" s="41"/>
    </row>
    <row r="226" spans="1:60" hidden="1" x14ac:dyDescent="0.2">
      <c r="A226" s="41"/>
      <c r="J226" s="41"/>
      <c r="K226" s="41"/>
      <c r="L226" s="41"/>
      <c r="M226" s="41"/>
      <c r="N226" s="41"/>
      <c r="O226" s="41"/>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row>
    <row r="227" spans="1:60" hidden="1" x14ac:dyDescent="0.2">
      <c r="A227" s="41"/>
      <c r="J227" s="41"/>
      <c r="K227" s="41"/>
      <c r="L227" s="41"/>
      <c r="M227" s="41"/>
      <c r="N227" s="41"/>
      <c r="O227" s="41"/>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row>
    <row r="228" spans="1:60" hidden="1" x14ac:dyDescent="0.2">
      <c r="A228" s="41"/>
      <c r="J228" s="41"/>
      <c r="K228" s="41"/>
      <c r="L228" s="41"/>
      <c r="M228" s="41"/>
      <c r="N228" s="41"/>
      <c r="O228" s="41"/>
      <c r="P228" s="41"/>
      <c r="Q228" s="41"/>
      <c r="R228" s="41"/>
      <c r="S228" s="41"/>
      <c r="T228" s="41"/>
      <c r="U228" s="41"/>
      <c r="V228" s="41"/>
      <c r="W228" s="41"/>
      <c r="X228" s="41"/>
      <c r="Y228" s="41"/>
      <c r="Z228" s="41"/>
      <c r="AA228" s="41"/>
      <c r="AB228" s="41"/>
      <c r="AC228" s="41"/>
      <c r="AD228" s="41"/>
      <c r="AE228" s="41"/>
      <c r="AF228" s="41"/>
      <c r="AG228" s="41"/>
      <c r="AH228" s="41"/>
      <c r="AI228" s="41"/>
      <c r="AJ228" s="41"/>
      <c r="AK228" s="41"/>
      <c r="AL228" s="41"/>
      <c r="AM228" s="41"/>
      <c r="AN228" s="41"/>
      <c r="AO228" s="41"/>
      <c r="AP228" s="41"/>
      <c r="AQ228" s="41"/>
      <c r="AR228" s="41"/>
      <c r="AS228" s="41"/>
      <c r="AT228" s="41"/>
      <c r="AU228" s="41"/>
      <c r="AV228" s="41"/>
      <c r="AW228" s="41"/>
      <c r="AX228" s="41"/>
      <c r="AY228" s="41"/>
      <c r="AZ228" s="41"/>
      <c r="BA228" s="41"/>
      <c r="BB228" s="41"/>
      <c r="BC228" s="41"/>
      <c r="BD228" s="41"/>
      <c r="BE228" s="41"/>
      <c r="BF228" s="41"/>
      <c r="BG228" s="41"/>
      <c r="BH228" s="41"/>
    </row>
    <row r="229" spans="1:60" hidden="1" x14ac:dyDescent="0.2">
      <c r="A229" s="41"/>
      <c r="J229" s="41"/>
      <c r="K229" s="41"/>
      <c r="L229" s="41"/>
      <c r="M229" s="41"/>
      <c r="N229" s="41"/>
      <c r="O229" s="41"/>
      <c r="P229" s="41"/>
      <c r="Q229" s="41"/>
      <c r="R229" s="41"/>
      <c r="S229" s="41"/>
      <c r="T229" s="41"/>
      <c r="U229" s="41"/>
      <c r="V229" s="41"/>
      <c r="W229" s="41"/>
      <c r="X229" s="41"/>
      <c r="Y229" s="41"/>
      <c r="Z229" s="41"/>
      <c r="AA229" s="41"/>
      <c r="AB229" s="41"/>
      <c r="AC229" s="41"/>
      <c r="AD229" s="41"/>
      <c r="AE229" s="41"/>
      <c r="AF229" s="41"/>
      <c r="AG229" s="41"/>
      <c r="AH229" s="41"/>
      <c r="AI229" s="41"/>
      <c r="AJ229" s="41"/>
      <c r="AK229" s="41"/>
      <c r="AL229" s="41"/>
      <c r="AM229" s="41"/>
      <c r="AN229" s="41"/>
      <c r="AO229" s="41"/>
      <c r="AP229" s="41"/>
      <c r="AQ229" s="41"/>
      <c r="AR229" s="41"/>
      <c r="AS229" s="41"/>
      <c r="AT229" s="41"/>
      <c r="AU229" s="41"/>
      <c r="AV229" s="41"/>
      <c r="AW229" s="41"/>
      <c r="AX229" s="41"/>
      <c r="AY229" s="41"/>
      <c r="AZ229" s="41"/>
      <c r="BA229" s="41"/>
      <c r="BB229" s="41"/>
      <c r="BC229" s="41"/>
      <c r="BD229" s="41"/>
      <c r="BE229" s="41"/>
      <c r="BF229" s="41"/>
      <c r="BG229" s="41"/>
      <c r="BH229" s="41"/>
    </row>
    <row r="230" spans="1:60" hidden="1" x14ac:dyDescent="0.2">
      <c r="A230" s="41"/>
      <c r="J230" s="41"/>
      <c r="K230" s="41"/>
      <c r="L230" s="41"/>
      <c r="M230" s="41"/>
      <c r="N230" s="41"/>
      <c r="O230" s="41"/>
      <c r="P230" s="41"/>
      <c r="Q230" s="41"/>
      <c r="R230" s="41"/>
      <c r="S230" s="41"/>
      <c r="T230" s="41"/>
      <c r="U230" s="41"/>
      <c r="V230" s="41"/>
      <c r="W230" s="41"/>
      <c r="X230" s="41"/>
      <c r="Y230" s="41"/>
      <c r="Z230" s="41"/>
      <c r="AA230" s="41"/>
      <c r="AB230" s="41"/>
      <c r="AC230" s="41"/>
      <c r="AD230" s="41"/>
      <c r="AE230" s="41"/>
      <c r="AF230" s="41"/>
      <c r="AG230" s="41"/>
      <c r="AH230" s="41"/>
      <c r="AI230" s="41"/>
      <c r="AJ230" s="41"/>
      <c r="AK230" s="41"/>
      <c r="AL230" s="41"/>
      <c r="AM230" s="41"/>
      <c r="AN230" s="41"/>
      <c r="AO230" s="41"/>
      <c r="AP230" s="41"/>
      <c r="AQ230" s="41"/>
      <c r="AR230" s="41"/>
      <c r="AS230" s="41"/>
      <c r="AT230" s="41"/>
      <c r="AU230" s="41"/>
      <c r="AV230" s="41"/>
      <c r="AW230" s="41"/>
      <c r="AX230" s="41"/>
      <c r="AY230" s="41"/>
      <c r="AZ230" s="41"/>
      <c r="BA230" s="41"/>
      <c r="BB230" s="41"/>
      <c r="BC230" s="41"/>
      <c r="BD230" s="41"/>
      <c r="BE230" s="41"/>
      <c r="BF230" s="41"/>
      <c r="BG230" s="41"/>
      <c r="BH230" s="41"/>
    </row>
    <row r="231" spans="1:60" hidden="1" x14ac:dyDescent="0.2">
      <c r="A231" s="41"/>
      <c r="J231" s="41"/>
      <c r="K231" s="41"/>
      <c r="L231" s="41"/>
      <c r="M231" s="41"/>
      <c r="N231" s="41"/>
      <c r="O231" s="41"/>
      <c r="P231" s="41"/>
      <c r="Q231" s="41"/>
      <c r="R231" s="41"/>
      <c r="S231" s="41"/>
      <c r="T231" s="41"/>
      <c r="U231" s="41"/>
      <c r="V231" s="41"/>
      <c r="W231" s="41"/>
      <c r="X231" s="41"/>
      <c r="Y231" s="41"/>
      <c r="Z231" s="41"/>
      <c r="AA231" s="41"/>
      <c r="AB231" s="41"/>
      <c r="AC231" s="41"/>
      <c r="AD231" s="41"/>
      <c r="AE231" s="41"/>
      <c r="AF231" s="41"/>
      <c r="AG231" s="41"/>
      <c r="AH231" s="41"/>
      <c r="AI231" s="41"/>
      <c r="AJ231" s="41"/>
      <c r="AK231" s="41"/>
      <c r="AL231" s="41"/>
      <c r="AM231" s="41"/>
      <c r="AN231" s="41"/>
      <c r="AO231" s="41"/>
      <c r="AP231" s="41"/>
      <c r="AQ231" s="41"/>
      <c r="AR231" s="41"/>
      <c r="AS231" s="41"/>
      <c r="AT231" s="41"/>
      <c r="AU231" s="41"/>
      <c r="AV231" s="41"/>
      <c r="AW231" s="41"/>
      <c r="AX231" s="41"/>
      <c r="AY231" s="41"/>
      <c r="AZ231" s="41"/>
      <c r="BA231" s="41"/>
      <c r="BB231" s="41"/>
      <c r="BC231" s="41"/>
      <c r="BD231" s="41"/>
      <c r="BE231" s="41"/>
      <c r="BF231" s="41"/>
      <c r="BG231" s="41"/>
      <c r="BH231" s="41"/>
    </row>
    <row r="232" spans="1:60" hidden="1" x14ac:dyDescent="0.2">
      <c r="A232" s="41"/>
      <c r="J232" s="41"/>
      <c r="K232" s="41"/>
      <c r="L232" s="41"/>
      <c r="M232" s="41"/>
      <c r="N232" s="41"/>
      <c r="O232" s="41"/>
      <c r="P232" s="41"/>
      <c r="Q232" s="41"/>
      <c r="R232" s="41"/>
      <c r="S232" s="41"/>
      <c r="T232" s="41"/>
      <c r="U232" s="41"/>
      <c r="V232" s="41"/>
      <c r="W232" s="41"/>
      <c r="X232" s="41"/>
      <c r="Y232" s="41"/>
      <c r="Z232" s="41"/>
      <c r="AA232" s="41"/>
      <c r="AB232" s="41"/>
      <c r="AC232" s="41"/>
      <c r="AD232" s="41"/>
      <c r="AE232" s="41"/>
      <c r="AF232" s="41"/>
      <c r="AG232" s="41"/>
      <c r="AH232" s="41"/>
      <c r="AI232" s="41"/>
      <c r="AJ232" s="41"/>
      <c r="AK232" s="41"/>
      <c r="AL232" s="41"/>
      <c r="AM232" s="41"/>
      <c r="AN232" s="41"/>
      <c r="AO232" s="41"/>
      <c r="AP232" s="41"/>
      <c r="AQ232" s="41"/>
      <c r="AR232" s="41"/>
      <c r="AS232" s="41"/>
      <c r="AT232" s="41"/>
      <c r="AU232" s="41"/>
      <c r="AV232" s="41"/>
      <c r="AW232" s="41"/>
      <c r="AX232" s="41"/>
      <c r="AY232" s="41"/>
      <c r="AZ232" s="41"/>
      <c r="BA232" s="41"/>
      <c r="BB232" s="41"/>
      <c r="BC232" s="41"/>
      <c r="BD232" s="41"/>
      <c r="BE232" s="41"/>
      <c r="BF232" s="41"/>
      <c r="BG232" s="41"/>
      <c r="BH232" s="41"/>
    </row>
    <row r="233" spans="1:60" hidden="1" x14ac:dyDescent="0.2">
      <c r="A233" s="41"/>
      <c r="J233" s="41"/>
      <c r="K233" s="41"/>
      <c r="L233" s="41"/>
      <c r="M233" s="41"/>
      <c r="N233" s="41"/>
      <c r="O233" s="41"/>
      <c r="P233" s="41"/>
      <c r="Q233" s="41"/>
      <c r="R233" s="41"/>
      <c r="S233" s="41"/>
      <c r="T233" s="41"/>
      <c r="U233" s="41"/>
      <c r="V233" s="41"/>
      <c r="W233" s="41"/>
      <c r="X233" s="41"/>
      <c r="Y233" s="41"/>
      <c r="Z233" s="41"/>
      <c r="AA233" s="41"/>
      <c r="AB233" s="41"/>
      <c r="AC233" s="41"/>
      <c r="AD233" s="41"/>
      <c r="AE233" s="41"/>
      <c r="AF233" s="41"/>
      <c r="AG233" s="41"/>
      <c r="AH233" s="41"/>
      <c r="AI233" s="41"/>
      <c r="AJ233" s="41"/>
      <c r="AK233" s="41"/>
      <c r="AL233" s="41"/>
      <c r="AM233" s="41"/>
      <c r="AN233" s="41"/>
      <c r="AO233" s="41"/>
      <c r="AP233" s="41"/>
      <c r="AQ233" s="41"/>
      <c r="AR233" s="41"/>
      <c r="AS233" s="41"/>
      <c r="AT233" s="41"/>
      <c r="AU233" s="41"/>
      <c r="AV233" s="41"/>
      <c r="AW233" s="41"/>
      <c r="AX233" s="41"/>
      <c r="AY233" s="41"/>
      <c r="AZ233" s="41"/>
      <c r="BA233" s="41"/>
      <c r="BB233" s="41"/>
      <c r="BC233" s="41"/>
      <c r="BD233" s="41"/>
      <c r="BE233" s="41"/>
      <c r="BF233" s="41"/>
      <c r="BG233" s="41"/>
      <c r="BH233" s="41"/>
    </row>
    <row r="234" spans="1:60" hidden="1" x14ac:dyDescent="0.2">
      <c r="A234" s="41"/>
      <c r="J234" s="41"/>
      <c r="K234" s="41"/>
      <c r="L234" s="41"/>
      <c r="M234" s="41"/>
      <c r="N234" s="41"/>
      <c r="O234" s="41"/>
      <c r="P234" s="41"/>
      <c r="Q234" s="41"/>
      <c r="R234" s="41"/>
      <c r="S234" s="41"/>
      <c r="T234" s="41"/>
      <c r="U234" s="41"/>
      <c r="V234" s="41"/>
      <c r="W234" s="41"/>
      <c r="X234" s="41"/>
      <c r="Y234" s="41"/>
      <c r="Z234" s="41"/>
      <c r="AA234" s="41"/>
      <c r="AB234" s="41"/>
      <c r="AC234" s="41"/>
      <c r="AD234" s="41"/>
      <c r="AE234" s="41"/>
      <c r="AF234" s="41"/>
      <c r="AG234" s="41"/>
      <c r="AH234" s="41"/>
      <c r="AI234" s="41"/>
      <c r="AJ234" s="41"/>
      <c r="AK234" s="41"/>
      <c r="AL234" s="41"/>
      <c r="AM234" s="41"/>
      <c r="AN234" s="41"/>
      <c r="AO234" s="41"/>
      <c r="AP234" s="41"/>
      <c r="AQ234" s="41"/>
      <c r="AR234" s="41"/>
      <c r="AS234" s="41"/>
      <c r="AT234" s="41"/>
      <c r="AU234" s="41"/>
      <c r="AV234" s="41"/>
      <c r="AW234" s="41"/>
      <c r="AX234" s="41"/>
      <c r="AY234" s="41"/>
      <c r="AZ234" s="41"/>
      <c r="BA234" s="41"/>
      <c r="BB234" s="41"/>
      <c r="BC234" s="41"/>
      <c r="BD234" s="41"/>
      <c r="BE234" s="41"/>
      <c r="BF234" s="41"/>
      <c r="BG234" s="41"/>
      <c r="BH234" s="41"/>
    </row>
    <row r="235" spans="1:60" hidden="1" x14ac:dyDescent="0.2">
      <c r="A235" s="41"/>
      <c r="J235" s="41"/>
      <c r="K235" s="41"/>
      <c r="L235" s="41"/>
      <c r="M235" s="41"/>
      <c r="N235" s="41"/>
      <c r="O235" s="41"/>
      <c r="P235" s="41"/>
      <c r="Q235" s="41"/>
      <c r="R235" s="41"/>
      <c r="S235" s="41"/>
      <c r="T235" s="41"/>
      <c r="U235" s="41"/>
      <c r="V235" s="41"/>
      <c r="W235" s="41"/>
      <c r="X235" s="41"/>
      <c r="Y235" s="41"/>
      <c r="Z235" s="41"/>
      <c r="AA235" s="41"/>
      <c r="AB235" s="41"/>
      <c r="AC235" s="41"/>
      <c r="AD235" s="41"/>
      <c r="AE235" s="41"/>
      <c r="AF235" s="41"/>
      <c r="AG235" s="41"/>
      <c r="AH235" s="41"/>
      <c r="AI235" s="41"/>
      <c r="AJ235" s="41"/>
      <c r="AK235" s="41"/>
      <c r="AL235" s="41"/>
      <c r="AM235" s="41"/>
      <c r="AN235" s="41"/>
      <c r="AO235" s="41"/>
      <c r="AP235" s="41"/>
      <c r="AQ235" s="41"/>
      <c r="AR235" s="41"/>
      <c r="AS235" s="41"/>
      <c r="AT235" s="41"/>
      <c r="AU235" s="41"/>
      <c r="AV235" s="41"/>
      <c r="AW235" s="41"/>
      <c r="AX235" s="41"/>
      <c r="AY235" s="41"/>
      <c r="AZ235" s="41"/>
      <c r="BA235" s="41"/>
      <c r="BB235" s="41"/>
      <c r="BC235" s="41"/>
      <c r="BD235" s="41"/>
      <c r="BE235" s="41"/>
      <c r="BF235" s="41"/>
      <c r="BG235" s="41"/>
      <c r="BH235" s="41"/>
    </row>
    <row r="236" spans="1:60" hidden="1" x14ac:dyDescent="0.2">
      <c r="A236" s="41"/>
      <c r="J236" s="41"/>
      <c r="K236" s="41"/>
      <c r="L236" s="41"/>
      <c r="M236" s="41"/>
      <c r="N236" s="41"/>
      <c r="O236" s="41"/>
      <c r="P236" s="41"/>
      <c r="Q236" s="41"/>
      <c r="R236" s="41"/>
      <c r="S236" s="41"/>
      <c r="T236" s="41"/>
      <c r="U236" s="41"/>
      <c r="V236" s="41"/>
      <c r="W236" s="41"/>
      <c r="X236" s="41"/>
      <c r="Y236" s="41"/>
      <c r="Z236" s="41"/>
      <c r="AA236" s="41"/>
      <c r="AB236" s="41"/>
      <c r="AC236" s="41"/>
      <c r="AD236" s="41"/>
      <c r="AE236" s="41"/>
      <c r="AF236" s="41"/>
      <c r="AG236" s="41"/>
      <c r="AH236" s="41"/>
      <c r="AI236" s="41"/>
      <c r="AJ236" s="41"/>
      <c r="AK236" s="41"/>
      <c r="AL236" s="41"/>
      <c r="AM236" s="41"/>
      <c r="AN236" s="41"/>
      <c r="AO236" s="41"/>
      <c r="AP236" s="41"/>
      <c r="AQ236" s="41"/>
      <c r="AR236" s="41"/>
      <c r="AS236" s="41"/>
      <c r="AT236" s="41"/>
      <c r="AU236" s="41"/>
      <c r="AV236" s="41"/>
      <c r="AW236" s="41"/>
      <c r="AX236" s="41"/>
      <c r="AY236" s="41"/>
      <c r="AZ236" s="41"/>
      <c r="BA236" s="41"/>
      <c r="BB236" s="41"/>
      <c r="BC236" s="41"/>
      <c r="BD236" s="41"/>
      <c r="BE236" s="41"/>
      <c r="BF236" s="41"/>
      <c r="BG236" s="41"/>
      <c r="BH236" s="41"/>
    </row>
    <row r="237" spans="1:60" hidden="1" x14ac:dyDescent="0.2">
      <c r="A237" s="41"/>
      <c r="J237" s="41"/>
      <c r="K237" s="41"/>
      <c r="L237" s="41"/>
      <c r="M237" s="41"/>
      <c r="N237" s="41"/>
      <c r="O237" s="41"/>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row>
    <row r="238" spans="1:60" hidden="1" x14ac:dyDescent="0.2">
      <c r="A238" s="41"/>
      <c r="J238" s="41"/>
      <c r="K238" s="41"/>
      <c r="L238" s="41"/>
      <c r="M238" s="41"/>
      <c r="N238" s="41"/>
      <c r="O238" s="41"/>
      <c r="P238" s="41"/>
      <c r="Q238" s="41"/>
      <c r="R238" s="41"/>
      <c r="S238" s="41"/>
      <c r="T238" s="41"/>
      <c r="U238" s="41"/>
      <c r="V238" s="41"/>
      <c r="W238" s="41"/>
      <c r="X238" s="41"/>
      <c r="Y238" s="41"/>
      <c r="Z238" s="41"/>
      <c r="AA238" s="41"/>
      <c r="AB238" s="41"/>
      <c r="AC238" s="41"/>
      <c r="AD238" s="41"/>
      <c r="AE238" s="41"/>
      <c r="AF238" s="41"/>
      <c r="AG238" s="41"/>
      <c r="AH238" s="41"/>
      <c r="AI238" s="41"/>
      <c r="AJ238" s="41"/>
      <c r="AK238" s="41"/>
      <c r="AL238" s="41"/>
      <c r="AM238" s="41"/>
      <c r="AN238" s="41"/>
      <c r="AO238" s="41"/>
      <c r="AP238" s="41"/>
      <c r="AQ238" s="41"/>
      <c r="AR238" s="41"/>
      <c r="AS238" s="41"/>
      <c r="AT238" s="41"/>
      <c r="AU238" s="41"/>
      <c r="AV238" s="41"/>
      <c r="AW238" s="41"/>
      <c r="AX238" s="41"/>
      <c r="AY238" s="41"/>
      <c r="AZ238" s="41"/>
      <c r="BA238" s="41"/>
      <c r="BB238" s="41"/>
      <c r="BC238" s="41"/>
      <c r="BD238" s="41"/>
      <c r="BE238" s="41"/>
      <c r="BF238" s="41"/>
      <c r="BG238" s="41"/>
      <c r="BH238" s="41"/>
    </row>
    <row r="239" spans="1:60" hidden="1" x14ac:dyDescent="0.2">
      <c r="A239" s="41"/>
      <c r="J239" s="41"/>
      <c r="K239" s="41"/>
      <c r="L239" s="41"/>
      <c r="M239" s="41"/>
      <c r="N239" s="41"/>
      <c r="O239" s="41"/>
      <c r="P239" s="41"/>
      <c r="Q239" s="41"/>
      <c r="R239" s="41"/>
      <c r="S239" s="41"/>
      <c r="T239" s="41"/>
      <c r="U239" s="41"/>
      <c r="V239" s="41"/>
      <c r="W239" s="41"/>
      <c r="X239" s="41"/>
      <c r="Y239" s="41"/>
      <c r="Z239" s="41"/>
      <c r="AA239" s="41"/>
      <c r="AB239" s="41"/>
      <c r="AC239" s="41"/>
      <c r="AD239" s="41"/>
      <c r="AE239" s="41"/>
      <c r="AF239" s="41"/>
      <c r="AG239" s="41"/>
      <c r="AH239" s="41"/>
      <c r="AI239" s="41"/>
      <c r="AJ239" s="41"/>
      <c r="AK239" s="41"/>
      <c r="AL239" s="41"/>
      <c r="AM239" s="41"/>
      <c r="AN239" s="41"/>
      <c r="AO239" s="41"/>
      <c r="AP239" s="41"/>
      <c r="AQ239" s="41"/>
      <c r="AR239" s="41"/>
      <c r="AS239" s="41"/>
      <c r="AT239" s="41"/>
      <c r="AU239" s="41"/>
      <c r="AV239" s="41"/>
      <c r="AW239" s="41"/>
      <c r="AX239" s="41"/>
      <c r="AY239" s="41"/>
      <c r="AZ239" s="41"/>
      <c r="BA239" s="41"/>
      <c r="BB239" s="41"/>
      <c r="BC239" s="41"/>
      <c r="BD239" s="41"/>
      <c r="BE239" s="41"/>
      <c r="BF239" s="41"/>
      <c r="BG239" s="41"/>
      <c r="BH239" s="41"/>
    </row>
    <row r="240" spans="1:60" hidden="1" x14ac:dyDescent="0.2">
      <c r="A240" s="41"/>
      <c r="J240" s="41"/>
      <c r="K240" s="41"/>
      <c r="L240" s="41"/>
      <c r="M240" s="41"/>
      <c r="N240" s="41"/>
      <c r="O240" s="41"/>
      <c r="P240" s="41"/>
      <c r="Q240" s="41"/>
      <c r="R240" s="41"/>
      <c r="S240" s="41"/>
      <c r="T240" s="41"/>
      <c r="U240" s="41"/>
      <c r="V240" s="41"/>
      <c r="W240" s="41"/>
      <c r="X240" s="41"/>
      <c r="Y240" s="41"/>
      <c r="Z240" s="41"/>
      <c r="AA240" s="41"/>
      <c r="AB240" s="41"/>
      <c r="AC240" s="41"/>
      <c r="AD240" s="41"/>
      <c r="AE240" s="41"/>
      <c r="AF240" s="41"/>
      <c r="AG240" s="41"/>
      <c r="AH240" s="41"/>
      <c r="AI240" s="41"/>
      <c r="AJ240" s="41"/>
      <c r="AK240" s="41"/>
      <c r="AL240" s="41"/>
      <c r="AM240" s="41"/>
      <c r="AN240" s="41"/>
      <c r="AO240" s="41"/>
      <c r="AP240" s="41"/>
      <c r="AQ240" s="41"/>
      <c r="AR240" s="41"/>
      <c r="AS240" s="41"/>
      <c r="AT240" s="41"/>
      <c r="AU240" s="41"/>
      <c r="AV240" s="41"/>
      <c r="AW240" s="41"/>
      <c r="AX240" s="41"/>
      <c r="AY240" s="41"/>
      <c r="AZ240" s="41"/>
      <c r="BA240" s="41"/>
      <c r="BB240" s="41"/>
      <c r="BC240" s="41"/>
      <c r="BD240" s="41"/>
      <c r="BE240" s="41"/>
      <c r="BF240" s="41"/>
      <c r="BG240" s="41"/>
      <c r="BH240" s="41"/>
    </row>
    <row r="241" spans="1:60" hidden="1" x14ac:dyDescent="0.2">
      <c r="A241" s="41"/>
      <c r="J241" s="41"/>
      <c r="K241" s="41"/>
      <c r="L241" s="41"/>
      <c r="M241" s="41"/>
      <c r="N241" s="41"/>
      <c r="O241" s="41"/>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row>
    <row r="242" spans="1:60" hidden="1" x14ac:dyDescent="0.2">
      <c r="A242" s="41"/>
      <c r="J242" s="41"/>
      <c r="K242" s="41"/>
      <c r="L242" s="41"/>
      <c r="M242" s="41"/>
      <c r="N242" s="41"/>
      <c r="O242" s="41"/>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row>
    <row r="243" spans="1:60" hidden="1" x14ac:dyDescent="0.2">
      <c r="A243" s="41"/>
      <c r="J243" s="41"/>
      <c r="K243" s="41"/>
      <c r="L243" s="41"/>
      <c r="M243" s="41"/>
      <c r="N243" s="41"/>
      <c r="O243" s="41"/>
      <c r="P243" s="41"/>
      <c r="Q243" s="41"/>
      <c r="R243" s="41"/>
      <c r="S243" s="41"/>
      <c r="T243" s="41"/>
      <c r="U243" s="41"/>
      <c r="V243" s="41"/>
      <c r="W243" s="41"/>
      <c r="X243" s="41"/>
      <c r="Y243" s="41"/>
      <c r="Z243" s="41"/>
      <c r="AA243" s="41"/>
      <c r="AB243" s="41"/>
      <c r="AC243" s="41"/>
      <c r="AD243" s="41"/>
      <c r="AE243" s="41"/>
      <c r="AF243" s="41"/>
      <c r="AG243" s="41"/>
      <c r="AH243" s="41"/>
      <c r="AI243" s="41"/>
      <c r="AJ243" s="41"/>
      <c r="AK243" s="41"/>
      <c r="AL243" s="41"/>
      <c r="AM243" s="41"/>
      <c r="AN243" s="41"/>
      <c r="AO243" s="41"/>
      <c r="AP243" s="41"/>
      <c r="AQ243" s="41"/>
      <c r="AR243" s="41"/>
      <c r="AS243" s="41"/>
      <c r="AT243" s="41"/>
      <c r="AU243" s="41"/>
      <c r="AV243" s="41"/>
      <c r="AW243" s="41"/>
      <c r="AX243" s="41"/>
      <c r="AY243" s="41"/>
      <c r="AZ243" s="41"/>
      <c r="BA243" s="41"/>
      <c r="BB243" s="41"/>
      <c r="BC243" s="41"/>
      <c r="BD243" s="41"/>
      <c r="BE243" s="41"/>
      <c r="BF243" s="41"/>
      <c r="BG243" s="41"/>
      <c r="BH243" s="41"/>
    </row>
    <row r="244" spans="1:60" hidden="1" x14ac:dyDescent="0.2">
      <c r="A244" s="41"/>
      <c r="J244" s="41"/>
      <c r="K244" s="41"/>
      <c r="L244" s="41"/>
      <c r="M244" s="41"/>
      <c r="N244" s="41"/>
      <c r="O244" s="41"/>
      <c r="P244" s="41"/>
      <c r="Q244" s="41"/>
      <c r="R244" s="41"/>
      <c r="S244" s="41"/>
      <c r="T244" s="41"/>
      <c r="U244" s="41"/>
      <c r="V244" s="41"/>
      <c r="W244" s="41"/>
      <c r="X244" s="41"/>
      <c r="Y244" s="41"/>
      <c r="Z244" s="41"/>
      <c r="AA244" s="41"/>
      <c r="AB244" s="41"/>
      <c r="AC244" s="41"/>
      <c r="AD244" s="41"/>
      <c r="AE244" s="41"/>
      <c r="AF244" s="41"/>
      <c r="AG244" s="41"/>
      <c r="AH244" s="41"/>
      <c r="AI244" s="41"/>
      <c r="AJ244" s="41"/>
      <c r="AK244" s="41"/>
      <c r="AL244" s="41"/>
      <c r="AM244" s="41"/>
      <c r="AN244" s="41"/>
      <c r="AO244" s="41"/>
      <c r="AP244" s="41"/>
      <c r="AQ244" s="41"/>
      <c r="AR244" s="41"/>
      <c r="AS244" s="41"/>
      <c r="AT244" s="41"/>
      <c r="AU244" s="41"/>
      <c r="AV244" s="41"/>
      <c r="AW244" s="41"/>
      <c r="AX244" s="41"/>
      <c r="AY244" s="41"/>
      <c r="AZ244" s="41"/>
      <c r="BA244" s="41"/>
      <c r="BB244" s="41"/>
      <c r="BC244" s="41"/>
      <c r="BD244" s="41"/>
      <c r="BE244" s="41"/>
      <c r="BF244" s="41"/>
      <c r="BG244" s="41"/>
      <c r="BH244" s="41"/>
    </row>
    <row r="245" spans="1:60" hidden="1" x14ac:dyDescent="0.2">
      <c r="A245" s="41"/>
      <c r="J245" s="41"/>
      <c r="K245" s="41"/>
      <c r="L245" s="41"/>
      <c r="M245" s="41"/>
      <c r="N245" s="41"/>
      <c r="O245" s="41"/>
      <c r="P245" s="41"/>
      <c r="Q245" s="41"/>
      <c r="R245" s="41"/>
      <c r="S245" s="41"/>
      <c r="T245" s="41"/>
      <c r="U245" s="41"/>
      <c r="V245" s="41"/>
      <c r="W245" s="41"/>
      <c r="X245" s="41"/>
      <c r="Y245" s="41"/>
      <c r="Z245" s="41"/>
      <c r="AA245" s="41"/>
      <c r="AB245" s="41"/>
      <c r="AC245" s="41"/>
      <c r="AD245" s="41"/>
      <c r="AE245" s="41"/>
      <c r="AF245" s="41"/>
      <c r="AG245" s="41"/>
      <c r="AH245" s="41"/>
      <c r="AI245" s="41"/>
      <c r="AJ245" s="41"/>
      <c r="AK245" s="41"/>
      <c r="AL245" s="41"/>
      <c r="AM245" s="41"/>
      <c r="AN245" s="41"/>
      <c r="AO245" s="41"/>
      <c r="AP245" s="41"/>
      <c r="AQ245" s="41"/>
      <c r="AR245" s="41"/>
      <c r="AS245" s="41"/>
      <c r="AT245" s="41"/>
      <c r="AU245" s="41"/>
      <c r="AV245" s="41"/>
      <c r="AW245" s="41"/>
      <c r="AX245" s="41"/>
      <c r="AY245" s="41"/>
      <c r="AZ245" s="41"/>
      <c r="BA245" s="41"/>
      <c r="BB245" s="41"/>
      <c r="BC245" s="41"/>
      <c r="BD245" s="41"/>
      <c r="BE245" s="41"/>
      <c r="BF245" s="41"/>
      <c r="BG245" s="41"/>
      <c r="BH245" s="41"/>
    </row>
    <row r="246" spans="1:60" hidden="1" x14ac:dyDescent="0.2">
      <c r="A246" s="41"/>
      <c r="J246" s="41"/>
      <c r="K246" s="41"/>
      <c r="L246" s="41"/>
      <c r="M246" s="41"/>
      <c r="N246" s="41"/>
      <c r="O246" s="41"/>
      <c r="P246" s="41"/>
      <c r="Q246" s="41"/>
      <c r="R246" s="41"/>
      <c r="S246" s="41"/>
      <c r="T246" s="41"/>
      <c r="U246" s="41"/>
      <c r="V246" s="41"/>
      <c r="W246" s="41"/>
      <c r="X246" s="41"/>
      <c r="Y246" s="41"/>
      <c r="Z246" s="41"/>
      <c r="AA246" s="41"/>
      <c r="AB246" s="41"/>
      <c r="AC246" s="41"/>
      <c r="AD246" s="41"/>
      <c r="AE246" s="41"/>
      <c r="AF246" s="41"/>
      <c r="AG246" s="41"/>
      <c r="AH246" s="41"/>
      <c r="AI246" s="41"/>
      <c r="AJ246" s="41"/>
      <c r="AK246" s="41"/>
      <c r="AL246" s="41"/>
      <c r="AM246" s="41"/>
      <c r="AN246" s="41"/>
      <c r="AO246" s="41"/>
      <c r="AP246" s="41"/>
      <c r="AQ246" s="41"/>
      <c r="AR246" s="41"/>
      <c r="AS246" s="41"/>
      <c r="AT246" s="41"/>
      <c r="AU246" s="41"/>
      <c r="AV246" s="41"/>
      <c r="AW246" s="41"/>
      <c r="AX246" s="41"/>
      <c r="AY246" s="41"/>
      <c r="AZ246" s="41"/>
      <c r="BA246" s="41"/>
      <c r="BB246" s="41"/>
      <c r="BC246" s="41"/>
      <c r="BD246" s="41"/>
      <c r="BE246" s="41"/>
      <c r="BF246" s="41"/>
      <c r="BG246" s="41"/>
      <c r="BH246" s="41"/>
    </row>
    <row r="247" spans="1:60" hidden="1" x14ac:dyDescent="0.2">
      <c r="A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41"/>
      <c r="AS247" s="41"/>
      <c r="AT247" s="41"/>
      <c r="AU247" s="41"/>
      <c r="AV247" s="41"/>
      <c r="AW247" s="41"/>
      <c r="AX247" s="41"/>
      <c r="AY247" s="41"/>
      <c r="AZ247" s="41"/>
      <c r="BA247" s="41"/>
      <c r="BB247" s="41"/>
      <c r="BC247" s="41"/>
      <c r="BD247" s="41"/>
      <c r="BE247" s="41"/>
      <c r="BF247" s="41"/>
      <c r="BG247" s="41"/>
      <c r="BH247" s="41"/>
    </row>
    <row r="248" spans="1:60" hidden="1" x14ac:dyDescent="0.2">
      <c r="A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41"/>
      <c r="AS248" s="41"/>
      <c r="AT248" s="41"/>
      <c r="AU248" s="41"/>
      <c r="AV248" s="41"/>
      <c r="AW248" s="41"/>
      <c r="AX248" s="41"/>
      <c r="AY248" s="41"/>
      <c r="AZ248" s="41"/>
      <c r="BA248" s="41"/>
      <c r="BB248" s="41"/>
      <c r="BC248" s="41"/>
      <c r="BD248" s="41"/>
      <c r="BE248" s="41"/>
      <c r="BF248" s="41"/>
      <c r="BG248" s="41"/>
      <c r="BH248" s="41"/>
    </row>
    <row r="249" spans="1:60" hidden="1" x14ac:dyDescent="0.2">
      <c r="A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41"/>
      <c r="AS249" s="41"/>
      <c r="AT249" s="41"/>
      <c r="AU249" s="41"/>
      <c r="AV249" s="41"/>
      <c r="AW249" s="41"/>
      <c r="AX249" s="41"/>
      <c r="AY249" s="41"/>
      <c r="AZ249" s="41"/>
      <c r="BA249" s="41"/>
      <c r="BB249" s="41"/>
      <c r="BC249" s="41"/>
      <c r="BD249" s="41"/>
      <c r="BE249" s="41"/>
      <c r="BF249" s="41"/>
      <c r="BG249" s="41"/>
      <c r="BH249" s="41"/>
    </row>
    <row r="250" spans="1:60" hidden="1" x14ac:dyDescent="0.2">
      <c r="A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c r="AQ250" s="41"/>
      <c r="AR250" s="41"/>
      <c r="AS250" s="41"/>
      <c r="AT250" s="41"/>
      <c r="AU250" s="41"/>
      <c r="AV250" s="41"/>
      <c r="AW250" s="41"/>
      <c r="AX250" s="41"/>
      <c r="AY250" s="41"/>
      <c r="AZ250" s="41"/>
      <c r="BA250" s="41"/>
      <c r="BB250" s="41"/>
      <c r="BC250" s="41"/>
      <c r="BD250" s="41"/>
      <c r="BE250" s="41"/>
      <c r="BF250" s="41"/>
      <c r="BG250" s="41"/>
      <c r="BH250" s="41"/>
    </row>
    <row r="251" spans="1:60" hidden="1" x14ac:dyDescent="0.2">
      <c r="A251" s="41"/>
    </row>
    <row r="252" spans="1:60" hidden="1" x14ac:dyDescent="0.2">
      <c r="A252" s="41"/>
    </row>
    <row r="253" spans="1:60" hidden="1" x14ac:dyDescent="0.2">
      <c r="A253" s="41"/>
    </row>
    <row r="254" spans="1:60" hidden="1" x14ac:dyDescent="0.2">
      <c r="A254" s="41"/>
    </row>
  </sheetData>
  <mergeCells count="19">
    <mergeCell ref="A1:M6"/>
    <mergeCell ref="N1:AT6"/>
    <mergeCell ref="AO22:AT31"/>
    <mergeCell ref="E22:I31"/>
    <mergeCell ref="AO12:AT21"/>
    <mergeCell ref="B8:I10"/>
    <mergeCell ref="J8:AM10"/>
    <mergeCell ref="B12:D61"/>
    <mergeCell ref="E12:I21"/>
    <mergeCell ref="E52:I61"/>
    <mergeCell ref="AO42:AT51"/>
    <mergeCell ref="E42:I51"/>
    <mergeCell ref="AO32:AT41"/>
    <mergeCell ref="E32:I41"/>
    <mergeCell ref="J62:O67"/>
    <mergeCell ref="P62:U67"/>
    <mergeCell ref="V62:AA67"/>
    <mergeCell ref="AB62:AG67"/>
    <mergeCell ref="AH62:AM67"/>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2"/>
  <sheetViews>
    <sheetView zoomScale="62" zoomScaleNormal="62" workbookViewId="0">
      <selection activeCell="B8" sqref="B8:B11"/>
    </sheetView>
  </sheetViews>
  <sheetFormatPr baseColWidth="10" defaultColWidth="0" defaultRowHeight="28.5" customHeight="1" x14ac:dyDescent="0.25"/>
  <cols>
    <col min="1" max="1" width="5.6640625" style="59" customWidth="1"/>
    <col min="2" max="2" width="23.6640625" style="59" customWidth="1"/>
    <col min="3" max="3" width="20.1640625" style="59" customWidth="1"/>
    <col min="4" max="4" width="18.5" style="59" customWidth="1"/>
    <col min="5" max="5" width="57" style="59" customWidth="1"/>
    <col min="6" max="6" width="24.6640625" style="59" customWidth="1"/>
    <col min="7" max="7" width="72.5" style="59" customWidth="1"/>
    <col min="8" max="8" width="11.5" style="59" customWidth="1"/>
    <col min="9" max="16384" width="11.5" style="59" hidden="1"/>
  </cols>
  <sheetData>
    <row r="1" spans="1:16" ht="25.25" customHeight="1" x14ac:dyDescent="0.25">
      <c r="A1" s="661"/>
      <c r="B1" s="841"/>
      <c r="C1" s="662"/>
      <c r="D1" s="654" t="s">
        <v>299</v>
      </c>
      <c r="E1" s="654"/>
      <c r="F1" s="654"/>
      <c r="G1" s="654"/>
      <c r="H1" s="654"/>
      <c r="I1" s="70"/>
      <c r="J1" s="70"/>
      <c r="K1" s="70"/>
      <c r="L1" s="70"/>
      <c r="M1" s="70"/>
      <c r="N1" s="70"/>
      <c r="O1" s="70"/>
      <c r="P1" s="71"/>
    </row>
    <row r="2" spans="1:16" ht="25.25" customHeight="1" thickBot="1" x14ac:dyDescent="0.3">
      <c r="A2" s="663"/>
      <c r="B2" s="842"/>
      <c r="C2" s="664"/>
      <c r="D2" s="657"/>
      <c r="E2" s="657"/>
      <c r="F2" s="657"/>
      <c r="G2" s="657"/>
      <c r="H2" s="657"/>
      <c r="I2" s="72"/>
      <c r="J2" s="72"/>
      <c r="K2" s="72"/>
      <c r="L2" s="72"/>
      <c r="M2" s="72"/>
      <c r="N2" s="72"/>
      <c r="O2" s="72"/>
      <c r="P2" s="73"/>
    </row>
    <row r="3" spans="1:16" ht="17" thickBot="1" x14ac:dyDescent="0.3"/>
    <row r="4" spans="1:16" ht="35" thickBot="1" x14ac:dyDescent="0.3">
      <c r="B4" s="128" t="s">
        <v>300</v>
      </c>
      <c r="C4" s="129" t="s">
        <v>301</v>
      </c>
      <c r="D4" s="843" t="s">
        <v>302</v>
      </c>
      <c r="E4" s="844"/>
      <c r="F4" s="130" t="s">
        <v>303</v>
      </c>
      <c r="G4" s="131" t="s">
        <v>304</v>
      </c>
      <c r="H4" s="117"/>
    </row>
    <row r="5" spans="1:16" ht="55.5" customHeight="1" x14ac:dyDescent="0.25">
      <c r="B5" s="124" t="s">
        <v>285</v>
      </c>
      <c r="C5" s="845" t="s">
        <v>305</v>
      </c>
      <c r="D5" s="120" t="s">
        <v>2</v>
      </c>
      <c r="E5" s="121" t="s">
        <v>306</v>
      </c>
      <c r="F5" s="848" t="s">
        <v>307</v>
      </c>
      <c r="G5" s="851" t="s">
        <v>308</v>
      </c>
      <c r="H5" s="117"/>
    </row>
    <row r="6" spans="1:16" ht="60.75" customHeight="1" x14ac:dyDescent="0.25">
      <c r="B6" s="125" t="s">
        <v>287</v>
      </c>
      <c r="C6" s="846"/>
      <c r="D6" s="118" t="s">
        <v>6</v>
      </c>
      <c r="E6" s="119" t="s">
        <v>309</v>
      </c>
      <c r="F6" s="849"/>
      <c r="G6" s="852"/>
      <c r="H6" s="117"/>
    </row>
    <row r="7" spans="1:16" ht="63.75" customHeight="1" thickBot="1" x14ac:dyDescent="0.3">
      <c r="B7" s="126" t="s">
        <v>209</v>
      </c>
      <c r="C7" s="847"/>
      <c r="D7" s="122" t="s">
        <v>4</v>
      </c>
      <c r="E7" s="127" t="s">
        <v>310</v>
      </c>
      <c r="F7" s="850"/>
      <c r="G7" s="853"/>
      <c r="H7" s="117"/>
    </row>
    <row r="8" spans="1:16" ht="51" customHeight="1" x14ac:dyDescent="0.25">
      <c r="B8" s="838" t="s">
        <v>290</v>
      </c>
      <c r="C8" s="845" t="s">
        <v>311</v>
      </c>
      <c r="D8" s="120" t="s">
        <v>2</v>
      </c>
      <c r="E8" s="121" t="s">
        <v>306</v>
      </c>
      <c r="F8" s="848" t="s">
        <v>312</v>
      </c>
      <c r="G8" s="851" t="s">
        <v>313</v>
      </c>
      <c r="H8" s="837"/>
    </row>
    <row r="9" spans="1:16" ht="51" x14ac:dyDescent="0.25">
      <c r="B9" s="839"/>
      <c r="C9" s="846"/>
      <c r="D9" s="118" t="s">
        <v>6</v>
      </c>
      <c r="E9" s="119" t="s">
        <v>309</v>
      </c>
      <c r="F9" s="849"/>
      <c r="G9" s="852"/>
      <c r="H9" s="837"/>
    </row>
    <row r="10" spans="1:16" ht="48" x14ac:dyDescent="0.25">
      <c r="B10" s="839"/>
      <c r="C10" s="846"/>
      <c r="D10" s="118" t="s">
        <v>4</v>
      </c>
      <c r="E10" s="119" t="s">
        <v>310</v>
      </c>
      <c r="F10" s="849"/>
      <c r="G10" s="852"/>
      <c r="H10" s="837"/>
    </row>
    <row r="11" spans="1:16" ht="25" thickBot="1" x14ac:dyDescent="0.3">
      <c r="B11" s="840"/>
      <c r="C11" s="847"/>
      <c r="D11" s="122" t="s">
        <v>0</v>
      </c>
      <c r="E11" s="123" t="s">
        <v>314</v>
      </c>
      <c r="F11" s="850"/>
      <c r="G11" s="853"/>
      <c r="H11" s="837"/>
    </row>
    <row r="12" spans="1:16" ht="16" x14ac:dyDescent="0.25"/>
  </sheetData>
  <sheetProtection algorithmName="SHA-512" hashValue="eblNQwAnRzh/VLCmQm6NQnSTFdxBuXHzNo20B5nnaMQP7vdGF3Z+Os0Bxwo2ZI/7l8tpIj2QBLrRToFVTBTSMQ==" saltValue="yN4Bv3hB9+rm/MhnJ20Ing==" spinCount="100000" sheet="1" formatCells="0" formatColumns="0" formatRows="0" insertColumns="0" insertRows="0" insertHyperlinks="0" deleteColumns="0" deleteRows="0" sort="0" autoFilter="0" pivotTables="0"/>
  <mergeCells count="11">
    <mergeCell ref="H8:H11"/>
    <mergeCell ref="B8:B11"/>
    <mergeCell ref="D1:H2"/>
    <mergeCell ref="A1:C2"/>
    <mergeCell ref="D4:E4"/>
    <mergeCell ref="C5:C7"/>
    <mergeCell ref="F5:F7"/>
    <mergeCell ref="G5:G7"/>
    <mergeCell ref="C8:C11"/>
    <mergeCell ref="F8:F11"/>
    <mergeCell ref="G8:G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BC056-1C13-4440-A34B-3C7F0A6750D5}">
  <dimension ref="A1"/>
  <sheetViews>
    <sheetView zoomScale="55" zoomScaleNormal="55" workbookViewId="0">
      <selection activeCell="S26" sqref="S26"/>
    </sheetView>
  </sheetViews>
  <sheetFormatPr baseColWidth="10" defaultRowHeight="15" x14ac:dyDescent="0.2"/>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3"/>
  <sheetViews>
    <sheetView workbookViewId="0">
      <selection activeCell="F10" sqref="F10"/>
    </sheetView>
  </sheetViews>
  <sheetFormatPr baseColWidth="10" defaultColWidth="11.5" defaultRowHeight="15" x14ac:dyDescent="0.2"/>
  <cols>
    <col min="1" max="1" width="63.5" customWidth="1"/>
    <col min="2" max="2" width="53.5" customWidth="1"/>
    <col min="3" max="3" width="11.1640625" customWidth="1"/>
  </cols>
  <sheetData>
    <row r="1" spans="1:4" ht="16" thickBot="1" x14ac:dyDescent="0.25">
      <c r="A1" s="141" t="s">
        <v>139</v>
      </c>
      <c r="B1" s="141" t="s">
        <v>143</v>
      </c>
      <c r="C1" s="141" t="s">
        <v>315</v>
      </c>
    </row>
    <row r="2" spans="1:4" ht="63" x14ac:dyDescent="0.2">
      <c r="A2" t="s">
        <v>316</v>
      </c>
      <c r="B2" t="s">
        <v>317</v>
      </c>
      <c r="C2" s="67" t="s">
        <v>23</v>
      </c>
      <c r="D2" s="66" t="s">
        <v>68</v>
      </c>
    </row>
    <row r="3" spans="1:4" ht="54" x14ac:dyDescent="0.2">
      <c r="A3" t="s">
        <v>17</v>
      </c>
      <c r="B3" t="s">
        <v>318</v>
      </c>
      <c r="C3" s="67" t="s">
        <v>43</v>
      </c>
      <c r="D3" s="67" t="s">
        <v>79</v>
      </c>
    </row>
    <row r="4" spans="1:4" ht="57" x14ac:dyDescent="0.2">
      <c r="A4" t="s">
        <v>15</v>
      </c>
      <c r="B4" t="s">
        <v>175</v>
      </c>
      <c r="C4" s="67" t="s">
        <v>56</v>
      </c>
    </row>
    <row r="5" spans="1:4" x14ac:dyDescent="0.2">
      <c r="A5" t="s">
        <v>166</v>
      </c>
      <c r="B5" t="s">
        <v>319</v>
      </c>
      <c r="C5" s="67"/>
    </row>
    <row r="6" spans="1:4" ht="16" x14ac:dyDescent="0.2">
      <c r="A6" s="142" t="s">
        <v>179</v>
      </c>
      <c r="B6" t="s">
        <v>320</v>
      </c>
    </row>
    <row r="7" spans="1:4" x14ac:dyDescent="0.2">
      <c r="A7" t="s">
        <v>321</v>
      </c>
      <c r="B7" t="s">
        <v>322</v>
      </c>
    </row>
    <row r="8" spans="1:4" x14ac:dyDescent="0.2">
      <c r="A8" t="s">
        <v>323</v>
      </c>
      <c r="B8" t="s">
        <v>324</v>
      </c>
    </row>
    <row r="9" spans="1:4" x14ac:dyDescent="0.2">
      <c r="A9" t="s">
        <v>325</v>
      </c>
      <c r="B9" t="s">
        <v>326</v>
      </c>
    </row>
    <row r="10" spans="1:4" x14ac:dyDescent="0.2">
      <c r="A10" t="s">
        <v>327</v>
      </c>
      <c r="B10" t="s">
        <v>16</v>
      </c>
    </row>
    <row r="11" spans="1:4" x14ac:dyDescent="0.2">
      <c r="B11" t="s">
        <v>18</v>
      </c>
    </row>
    <row r="12" spans="1:4" x14ac:dyDescent="0.2">
      <c r="B12" t="s">
        <v>20</v>
      </c>
    </row>
    <row r="13" spans="1:4" x14ac:dyDescent="0.2">
      <c r="B13" t="s">
        <v>167</v>
      </c>
    </row>
  </sheetData>
  <sheetProtection algorithmName="SHA-512" hashValue="tbus2MeGoL4dA0eFjJkorW1aX3bWhs1UGfPLDi1LirAPzFuCFL8eellaBcwJ097SQGtAa9B9VPkJiAkDOzE4Gw==" saltValue="asdR/8BagiRD6oCzSdfJ9g==" spinCount="100000" sheet="1" objects="1" scenarios="1"/>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election activeCell="N18" sqref="N18"/>
    </sheetView>
  </sheetViews>
  <sheetFormatPr baseColWidth="10" defaultColWidth="11.5" defaultRowHeight="15" x14ac:dyDescent="0.2"/>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ColWidth="11.5" defaultRowHeight="15" x14ac:dyDescent="0.2"/>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ColWidth="11.5" defaultRowHeight="15" x14ac:dyDescent="0.2"/>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249977111117893"/>
  </sheetPr>
  <dimension ref="B1:F16"/>
  <sheetViews>
    <sheetView topLeftCell="A10" workbookViewId="0">
      <selection activeCell="G9" sqref="G9"/>
    </sheetView>
  </sheetViews>
  <sheetFormatPr baseColWidth="10" defaultColWidth="14.33203125" defaultRowHeight="14" x14ac:dyDescent="0.2"/>
  <cols>
    <col min="1" max="2" width="14.33203125" style="43"/>
    <col min="3" max="3" width="17" style="43" customWidth="1"/>
    <col min="4" max="4" width="14.33203125" style="43"/>
    <col min="5" max="5" width="46" style="43" customWidth="1"/>
    <col min="6" max="16384" width="14.33203125" style="43"/>
  </cols>
  <sheetData>
    <row r="1" spans="2:6" ht="24" customHeight="1" thickBot="1" x14ac:dyDescent="0.25">
      <c r="B1" s="854" t="s">
        <v>328</v>
      </c>
      <c r="C1" s="855"/>
      <c r="D1" s="855"/>
      <c r="E1" s="855"/>
      <c r="F1" s="856"/>
    </row>
    <row r="2" spans="2:6" ht="17" thickBot="1" x14ac:dyDescent="0.25">
      <c r="B2" s="44"/>
      <c r="C2" s="44"/>
      <c r="D2" s="44"/>
      <c r="E2" s="44"/>
      <c r="F2" s="44"/>
    </row>
    <row r="3" spans="2:6" ht="18" thickBot="1" x14ac:dyDescent="0.25">
      <c r="B3" s="858" t="s">
        <v>329</v>
      </c>
      <c r="C3" s="859"/>
      <c r="D3" s="859"/>
      <c r="E3" s="56" t="s">
        <v>330</v>
      </c>
      <c r="F3" s="57" t="s">
        <v>331</v>
      </c>
    </row>
    <row r="4" spans="2:6" ht="34" x14ac:dyDescent="0.2">
      <c r="B4" s="860" t="s">
        <v>332</v>
      </c>
      <c r="C4" s="862" t="s">
        <v>133</v>
      </c>
      <c r="D4" s="45" t="s">
        <v>23</v>
      </c>
      <c r="E4" s="46" t="s">
        <v>333</v>
      </c>
      <c r="F4" s="47">
        <v>0.25</v>
      </c>
    </row>
    <row r="5" spans="2:6" ht="51" x14ac:dyDescent="0.2">
      <c r="B5" s="861"/>
      <c r="C5" s="863"/>
      <c r="D5" s="48" t="s">
        <v>43</v>
      </c>
      <c r="E5" s="49" t="s">
        <v>334</v>
      </c>
      <c r="F5" s="50">
        <v>0.15</v>
      </c>
    </row>
    <row r="6" spans="2:6" ht="34" x14ac:dyDescent="0.2">
      <c r="B6" s="861"/>
      <c r="C6" s="863"/>
      <c r="D6" s="48" t="s">
        <v>56</v>
      </c>
      <c r="E6" s="49" t="s">
        <v>335</v>
      </c>
      <c r="F6" s="50">
        <v>0.1</v>
      </c>
    </row>
    <row r="7" spans="2:6" ht="51" x14ac:dyDescent="0.2">
      <c r="B7" s="861"/>
      <c r="C7" s="863" t="s">
        <v>134</v>
      </c>
      <c r="D7" s="48" t="s">
        <v>68</v>
      </c>
      <c r="E7" s="49" t="s">
        <v>336</v>
      </c>
      <c r="F7" s="50">
        <v>0.25</v>
      </c>
    </row>
    <row r="8" spans="2:6" ht="34" x14ac:dyDescent="0.2">
      <c r="B8" s="861"/>
      <c r="C8" s="863"/>
      <c r="D8" s="48" t="s">
        <v>79</v>
      </c>
      <c r="E8" s="49" t="s">
        <v>337</v>
      </c>
      <c r="F8" s="50">
        <v>0.15</v>
      </c>
    </row>
    <row r="9" spans="2:6" ht="51" x14ac:dyDescent="0.2">
      <c r="B9" s="861" t="s">
        <v>338</v>
      </c>
      <c r="C9" s="863" t="s">
        <v>135</v>
      </c>
      <c r="D9" s="48" t="s">
        <v>86</v>
      </c>
      <c r="E9" s="49" t="s">
        <v>339</v>
      </c>
      <c r="F9" s="51" t="s">
        <v>340</v>
      </c>
    </row>
    <row r="10" spans="2:6" ht="51" x14ac:dyDescent="0.2">
      <c r="B10" s="861"/>
      <c r="C10" s="863"/>
      <c r="D10" s="48" t="s">
        <v>91</v>
      </c>
      <c r="E10" s="49" t="s">
        <v>341</v>
      </c>
      <c r="F10" s="51" t="s">
        <v>340</v>
      </c>
    </row>
    <row r="11" spans="2:6" ht="34" x14ac:dyDescent="0.2">
      <c r="B11" s="861"/>
      <c r="C11" s="863" t="s">
        <v>136</v>
      </c>
      <c r="D11" s="48" t="s">
        <v>96</v>
      </c>
      <c r="E11" s="49" t="s">
        <v>342</v>
      </c>
      <c r="F11" s="51" t="s">
        <v>340</v>
      </c>
    </row>
    <row r="12" spans="2:6" ht="34" x14ac:dyDescent="0.2">
      <c r="B12" s="861"/>
      <c r="C12" s="863"/>
      <c r="D12" s="48" t="s">
        <v>100</v>
      </c>
      <c r="E12" s="49" t="s">
        <v>343</v>
      </c>
      <c r="F12" s="51" t="s">
        <v>340</v>
      </c>
    </row>
    <row r="13" spans="2:6" ht="34" x14ac:dyDescent="0.2">
      <c r="B13" s="861"/>
      <c r="C13" s="863" t="s">
        <v>137</v>
      </c>
      <c r="D13" s="48" t="s">
        <v>169</v>
      </c>
      <c r="E13" s="49" t="s">
        <v>344</v>
      </c>
      <c r="F13" s="51" t="s">
        <v>340</v>
      </c>
    </row>
    <row r="14" spans="2:6" ht="18" thickBot="1" x14ac:dyDescent="0.25">
      <c r="B14" s="864"/>
      <c r="C14" s="865"/>
      <c r="D14" s="52" t="s">
        <v>180</v>
      </c>
      <c r="E14" s="53" t="s">
        <v>345</v>
      </c>
      <c r="F14" s="54" t="s">
        <v>340</v>
      </c>
    </row>
    <row r="15" spans="2:6" ht="49.5" customHeight="1" x14ac:dyDescent="0.2">
      <c r="B15" s="857" t="s">
        <v>346</v>
      </c>
      <c r="C15" s="857"/>
      <c r="D15" s="857"/>
      <c r="E15" s="857"/>
      <c r="F15" s="857"/>
    </row>
    <row r="16" spans="2:6" ht="27" customHeight="1" x14ac:dyDescent="0.2">
      <c r="B16" s="55"/>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E44690-D09C-4B8D-99A6-08F326BE55F6}">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4EFD4EA2-7806-4CC9-A98D-736047EE5DDE}">
  <ds:schemaRefs>
    <ds:schemaRef ds:uri="http://schemas.microsoft.com/sharepoint/v3/contenttype/forms"/>
  </ds:schemaRefs>
</ds:datastoreItem>
</file>

<file path=customXml/itemProps3.xml><?xml version="1.0" encoding="utf-8"?>
<ds:datastoreItem xmlns:ds="http://schemas.openxmlformats.org/officeDocument/2006/customXml" ds:itemID="{492B9B4A-6C61-443D-9431-C96E9D87DE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13</vt:i4>
      </vt:variant>
    </vt:vector>
  </HeadingPairs>
  <TitlesOfParts>
    <vt:vector size="13" baseType="lpstr">
      <vt:lpstr>Opciones Tratamiento</vt:lpstr>
      <vt:lpstr>Hoja1</vt:lpstr>
      <vt:lpstr>Mapa final</vt:lpstr>
      <vt:lpstr>Tabla Impacto</vt:lpstr>
      <vt:lpstr>Matriz Calor Inherente</vt:lpstr>
      <vt:lpstr>Matriz Calor Residual</vt:lpstr>
      <vt:lpstr>Estrategias de Tratamiento</vt:lpstr>
      <vt:lpstr>Hoja5</vt:lpstr>
      <vt:lpstr>Formulas</vt:lpstr>
      <vt:lpstr>Hoja4</vt:lpstr>
      <vt:lpstr>Hoja2</vt:lpstr>
      <vt:lpstr>Hoja3</vt:lpstr>
      <vt:lpstr>Tabla Valoración controles</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Maria camila Duran ruiz</cp:lastModifiedBy>
  <cp:revision/>
  <dcterms:created xsi:type="dcterms:W3CDTF">2020-03-24T23:12:47Z</dcterms:created>
  <dcterms:modified xsi:type="dcterms:W3CDTF">2026-05-11T21:26:23Z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